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2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onnections.xml" ContentType="application/vnd.openxmlformats-officedocument.spreadsheetml.connection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6.xml" ContentType="application/vnd.openxmlformats-officedocument.customXmlProperties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7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C:\01 simplyspreadsheets\294 Mark Rowland\"/>
    </mc:Choice>
  </mc:AlternateContent>
  <xr:revisionPtr revIDLastSave="0" documentId="8_{8B7F1CBE-E88F-424D-9F8F-77A125B5C79A}" xr6:coauthVersionLast="43" xr6:coauthVersionMax="43" xr10:uidLastSave="{00000000-0000-0000-0000-000000000000}"/>
  <bookViews>
    <workbookView xWindow="-96" yWindow="-96" windowWidth="23232" windowHeight="12552" firstSheet="9" activeTab="12" xr2:uid="{DEE134AB-3B0F-4AD8-B677-3CAE4BB2D278}"/>
  </bookViews>
  <sheets>
    <sheet name="Input Original x" sheetId="5" r:id="rId1"/>
    <sheet name="Input Financials" sheetId="1" r:id="rId2"/>
    <sheet name="Input SEO Hugo Carter" sheetId="4" r:id="rId3"/>
    <sheet name="Input SEO Silent Windows" sheetId="6" r:id="rId4"/>
    <sheet name="Silent Windows SEO 1 year chart" sheetId="15" r:id="rId5"/>
    <sheet name="Hugo Carter SEO 1 year chart" sheetId="14" r:id="rId6"/>
    <sheet name="SEO 3 Year Charts" sheetId="12" r:id="rId7"/>
    <sheet name="Financial 1 Year Chart" sheetId="10" r:id="rId8"/>
    <sheet name="SEO Graph Data" sheetId="13" r:id="rId9"/>
    <sheet name="Financial 3 Year Charts" sheetId="8" r:id="rId10"/>
    <sheet name="3 yr Graph Data" sheetId="9" r:id="rId11"/>
    <sheet name="1 yr Graph Data" sheetId="11" r:id="rId12"/>
    <sheet name="Dashboard" sheetId="16" r:id="rId13"/>
    <sheet name="Data Sheet" sheetId="7" r:id="rId14"/>
  </sheets>
  <definedNames>
    <definedName name="_xlchart.v1.17" hidden="1">Dashboard!$Y$18:$Y$22</definedName>
    <definedName name="_xlchart.v1.18" hidden="1">Dashboard!$Z$18:$Z$22</definedName>
    <definedName name="_xlchart.v5.0" hidden="1">Dashboard!$AG$15:$AG$19</definedName>
    <definedName name="_xlchart.v5.1" hidden="1">Dashboard!$AH$15:$AH$19</definedName>
    <definedName name="_xlchart.v5.10" hidden="1">Dashboard!$AH$15:$AH$19</definedName>
    <definedName name="_xlchart.v5.11" hidden="1">Dashboard!$L$20</definedName>
    <definedName name="_xlchart.v5.12" hidden="1">Dashboard!$M$20</definedName>
    <definedName name="_xlchart.v5.13" hidden="1">Dashboard!$L$20</definedName>
    <definedName name="_xlchart.v5.14" hidden="1">Dashboard!$L$21:$L$25</definedName>
    <definedName name="_xlchart.v5.15" hidden="1">Dashboard!$M$20</definedName>
    <definedName name="_xlchart.v5.16" hidden="1">Dashboard!$M$21:$M$25</definedName>
    <definedName name="_xlchart.v5.2" hidden="1">Dashboard!$L$20</definedName>
    <definedName name="_xlchart.v5.3" hidden="1">Dashboard!$M$20</definedName>
    <definedName name="_xlchart.v5.4" hidden="1">Dashboard!$AG$15:$AG$19</definedName>
    <definedName name="_xlchart.v5.5" hidden="1">Dashboard!$AG$15:$AG$21</definedName>
    <definedName name="_xlchart.v5.6" hidden="1">Dashboard!$AH$15:$AH$19</definedName>
    <definedName name="_xlchart.v5.7" hidden="1">Dashboard!$L$20</definedName>
    <definedName name="_xlchart.v5.8" hidden="1">Dashboard!$M$20</definedName>
    <definedName name="_xlchart.v5.9" hidden="1">Dashboard!$AG$15:$AG$19</definedName>
    <definedName name="_xlcn.WorksheetConnection_1yrGraphDataD16H171" hidden="1">'1 yr Graph Data'!$D$16:$H$17</definedName>
    <definedName name="Sales_options">'Data Sheet'!$F$4:$F$18</definedName>
    <definedName name="SEO_options">'Data Sheet'!$K$4:$K$13</definedName>
    <definedName name="Year_to_date">'Data Sheet'!$D$4:$D$9</definedName>
    <definedName name="Years">'Data Sheet'!$B$4:$B$9</definedName>
    <definedName name="Years_2018_onwards">'Data Sheet'!$B$5:$B$9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e" name="Range" connection="WorksheetConnection_1 yr Graph Data!$D$16:$H$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13" l="1"/>
  <c r="D11" i="13" s="1"/>
  <c r="E11" i="13" s="1"/>
  <c r="F11" i="13" s="1"/>
  <c r="G11" i="13" s="1"/>
  <c r="H11" i="13" s="1"/>
  <c r="I11" i="13" s="1"/>
  <c r="J11" i="13" s="1"/>
  <c r="K11" i="13" s="1"/>
  <c r="L11" i="13" s="1"/>
  <c r="M11" i="13" s="1"/>
  <c r="N11" i="13" s="1"/>
  <c r="O11" i="13" s="1"/>
  <c r="P11" i="13" s="1"/>
  <c r="Q11" i="13" s="1"/>
  <c r="R11" i="13" s="1"/>
  <c r="S11" i="13" s="1"/>
  <c r="T11" i="13" s="1"/>
  <c r="U11" i="13" s="1"/>
  <c r="C17" i="9"/>
  <c r="I9" i="7" l="1"/>
  <c r="I10" i="7" s="1"/>
  <c r="I7" i="7"/>
  <c r="H7" i="7"/>
  <c r="I6" i="7"/>
  <c r="H6" i="7"/>
  <c r="H9" i="7" s="1"/>
  <c r="H10" i="7" s="1"/>
  <c r="G6" i="7"/>
  <c r="G7" i="7" s="1"/>
  <c r="G9" i="7" l="1"/>
  <c r="G10" i="7" s="1"/>
  <c r="U25" i="13"/>
  <c r="U38" i="13"/>
  <c r="T46" i="13"/>
  <c r="U46" i="13"/>
  <c r="V46" i="13"/>
  <c r="W46" i="13"/>
  <c r="X46" i="13"/>
  <c r="Y46" i="13"/>
  <c r="Z46" i="13"/>
  <c r="AA46" i="13"/>
  <c r="AB46" i="13"/>
  <c r="AC46" i="13"/>
  <c r="AD46" i="13"/>
  <c r="S46" i="13"/>
  <c r="T44" i="13"/>
  <c r="U44" i="13"/>
  <c r="V44" i="13"/>
  <c r="W44" i="13"/>
  <c r="X44" i="13"/>
  <c r="Y44" i="13"/>
  <c r="Z44" i="13"/>
  <c r="AA44" i="13"/>
  <c r="AB44" i="13"/>
  <c r="AC44" i="13"/>
  <c r="AD44" i="13"/>
  <c r="S44" i="13"/>
  <c r="T42" i="13"/>
  <c r="U42" i="13"/>
  <c r="V42" i="13"/>
  <c r="W42" i="13"/>
  <c r="X42" i="13"/>
  <c r="Y42" i="13"/>
  <c r="Z42" i="13"/>
  <c r="AA42" i="13"/>
  <c r="AB42" i="13"/>
  <c r="AC42" i="13"/>
  <c r="AD42" i="13"/>
  <c r="S42" i="13"/>
  <c r="S34" i="13"/>
  <c r="S25" i="13"/>
  <c r="S33" i="13" s="1"/>
  <c r="T45" i="13"/>
  <c r="S43" i="13"/>
  <c r="S41" i="13"/>
  <c r="R42" i="13" s="1"/>
  <c r="S40" i="13"/>
  <c r="S38" i="13"/>
  <c r="S45" i="13" s="1"/>
  <c r="R46" i="13" s="1"/>
  <c r="C38" i="13"/>
  <c r="C45" i="13" s="1"/>
  <c r="E38" i="13"/>
  <c r="T33" i="13" l="1"/>
  <c r="T34" i="13" s="1"/>
  <c r="R34" i="13"/>
  <c r="S29" i="13"/>
  <c r="S30" i="13" s="1"/>
  <c r="S31" i="13"/>
  <c r="S32" i="13" s="1"/>
  <c r="U45" i="13"/>
  <c r="T41" i="13"/>
  <c r="R44" i="13"/>
  <c r="T43" i="13"/>
  <c r="C41" i="13"/>
  <c r="C40" i="13" s="1"/>
  <c r="C43" i="13"/>
  <c r="D43" i="13"/>
  <c r="D45" i="13"/>
  <c r="E25" i="13"/>
  <c r="C29" i="13" l="1"/>
  <c r="C28" i="13" s="1"/>
  <c r="C33" i="13"/>
  <c r="D33" i="13" s="1"/>
  <c r="C31" i="13"/>
  <c r="D31" i="13" s="1"/>
  <c r="E31" i="13" s="1"/>
  <c r="U41" i="13"/>
  <c r="T40" i="13"/>
  <c r="V45" i="13"/>
  <c r="U33" i="13"/>
  <c r="U34" i="13" s="1"/>
  <c r="R30" i="13"/>
  <c r="T29" i="13"/>
  <c r="T30" i="13" s="1"/>
  <c r="S28" i="13"/>
  <c r="U43" i="13"/>
  <c r="T31" i="13"/>
  <c r="T32" i="13" s="1"/>
  <c r="R32" i="13"/>
  <c r="C44" i="13"/>
  <c r="B44" i="13"/>
  <c r="B42" i="13"/>
  <c r="E43" i="13"/>
  <c r="D44" i="13"/>
  <c r="D46" i="13"/>
  <c r="E45" i="13"/>
  <c r="B46" i="13"/>
  <c r="C42" i="13"/>
  <c r="D41" i="13"/>
  <c r="C46" i="13"/>
  <c r="C34" i="13"/>
  <c r="C30" i="13"/>
  <c r="D34" i="13"/>
  <c r="E33" i="13"/>
  <c r="D29" i="13"/>
  <c r="D30" i="13" s="1"/>
  <c r="B20" i="13"/>
  <c r="B21" i="13"/>
  <c r="B19" i="13"/>
  <c r="C19" i="13" s="1"/>
  <c r="B10" i="13"/>
  <c r="C10" i="13" s="1"/>
  <c r="C12" i="13" s="1"/>
  <c r="B11" i="13"/>
  <c r="B12" i="13"/>
  <c r="B22" i="9"/>
  <c r="B23" i="9"/>
  <c r="B21" i="9"/>
  <c r="D32" i="13" l="1"/>
  <c r="C32" i="13"/>
  <c r="U31" i="13"/>
  <c r="U32" i="13" s="1"/>
  <c r="U29" i="13"/>
  <c r="U30" i="13" s="1"/>
  <c r="T28" i="13"/>
  <c r="V33" i="13"/>
  <c r="V34" i="13" s="1"/>
  <c r="U40" i="13"/>
  <c r="V41" i="13"/>
  <c r="V43" i="13"/>
  <c r="W45" i="13"/>
  <c r="E46" i="13"/>
  <c r="F45" i="13"/>
  <c r="D40" i="13"/>
  <c r="E41" i="13"/>
  <c r="D42" i="13"/>
  <c r="F43" i="13"/>
  <c r="E44" i="13"/>
  <c r="E34" i="13"/>
  <c r="F33" i="13"/>
  <c r="D28" i="13"/>
  <c r="E29" i="13"/>
  <c r="E30" i="13" s="1"/>
  <c r="F31" i="13"/>
  <c r="E32" i="13"/>
  <c r="D19" i="13"/>
  <c r="E19" i="13" s="1"/>
  <c r="F19" i="13" s="1"/>
  <c r="G19" i="13" s="1"/>
  <c r="H19" i="13" s="1"/>
  <c r="I19" i="13" s="1"/>
  <c r="J19" i="13" s="1"/>
  <c r="K19" i="13" s="1"/>
  <c r="L19" i="13" s="1"/>
  <c r="M19" i="13" s="1"/>
  <c r="N19" i="13" s="1"/>
  <c r="O19" i="13" s="1"/>
  <c r="P19" i="13" s="1"/>
  <c r="Q19" i="13" s="1"/>
  <c r="R19" i="13" s="1"/>
  <c r="S19" i="13" s="1"/>
  <c r="T19" i="13" s="1"/>
  <c r="U19" i="13" s="1"/>
  <c r="V19" i="13" s="1"/>
  <c r="W19" i="13" s="1"/>
  <c r="X19" i="13" s="1"/>
  <c r="Y19" i="13" s="1"/>
  <c r="Z19" i="13" s="1"/>
  <c r="AA19" i="13" s="1"/>
  <c r="AB19" i="13" s="1"/>
  <c r="AC19" i="13" s="1"/>
  <c r="AD19" i="13" s="1"/>
  <c r="AE19" i="13" s="1"/>
  <c r="AF19" i="13" s="1"/>
  <c r="AG19" i="13" s="1"/>
  <c r="AH19" i="13" s="1"/>
  <c r="AI19" i="13" s="1"/>
  <c r="AJ19" i="13" s="1"/>
  <c r="AK19" i="13" s="1"/>
  <c r="AL19" i="13" s="1"/>
  <c r="C21" i="13"/>
  <c r="C20" i="13"/>
  <c r="D10" i="13"/>
  <c r="B23" i="11"/>
  <c r="D32" i="11" s="1"/>
  <c r="B22" i="11"/>
  <c r="B6" i="11"/>
  <c r="I16" i="11" s="1"/>
  <c r="J16" i="11" s="1"/>
  <c r="K16" i="11" s="1"/>
  <c r="L16" i="11" s="1"/>
  <c r="M16" i="11" s="1"/>
  <c r="N16" i="11" s="1"/>
  <c r="O16" i="11" s="1"/>
  <c r="B5" i="11"/>
  <c r="B17" i="9"/>
  <c r="W43" i="13" l="1"/>
  <c r="V29" i="13"/>
  <c r="V30" i="13" s="1"/>
  <c r="U28" i="13"/>
  <c r="W41" i="13"/>
  <c r="V40" i="13"/>
  <c r="X45" i="13"/>
  <c r="W33" i="13"/>
  <c r="W34" i="13" s="1"/>
  <c r="V31" i="13"/>
  <c r="V32" i="13" s="1"/>
  <c r="F41" i="13"/>
  <c r="E42" i="13"/>
  <c r="E40" i="13"/>
  <c r="G43" i="13"/>
  <c r="F44" i="13"/>
  <c r="G45" i="13"/>
  <c r="F46" i="13"/>
  <c r="G31" i="13"/>
  <c r="F32" i="13"/>
  <c r="E28" i="13"/>
  <c r="F29" i="13"/>
  <c r="F30" i="13" s="1"/>
  <c r="F34" i="13"/>
  <c r="G33" i="13"/>
  <c r="D12" i="13"/>
  <c r="D20" i="13"/>
  <c r="D21" i="13"/>
  <c r="E10" i="13"/>
  <c r="C33" i="11"/>
  <c r="D33" i="11"/>
  <c r="E32" i="11"/>
  <c r="D26" i="11"/>
  <c r="D29" i="11"/>
  <c r="C30" i="11" s="1"/>
  <c r="D10" i="11"/>
  <c r="C11" i="11" s="1"/>
  <c r="D13" i="11"/>
  <c r="C17" i="11"/>
  <c r="B15" i="9"/>
  <c r="C15" i="9" s="1"/>
  <c r="C20" i="9"/>
  <c r="C21" i="9" s="1"/>
  <c r="C14" i="9"/>
  <c r="B16" i="9"/>
  <c r="C16" i="9" s="1"/>
  <c r="V28" i="13" l="1"/>
  <c r="W29" i="13"/>
  <c r="W30" i="13" s="1"/>
  <c r="X41" i="13"/>
  <c r="W40" i="13"/>
  <c r="X43" i="13"/>
  <c r="X33" i="13"/>
  <c r="X34" i="13" s="1"/>
  <c r="W31" i="13"/>
  <c r="W32" i="13" s="1"/>
  <c r="Y45" i="13"/>
  <c r="G44" i="13"/>
  <c r="H43" i="13"/>
  <c r="H45" i="13"/>
  <c r="G46" i="13"/>
  <c r="G41" i="13"/>
  <c r="F42" i="13"/>
  <c r="F40" i="13"/>
  <c r="G29" i="13"/>
  <c r="G30" i="13" s="1"/>
  <c r="F28" i="13"/>
  <c r="H33" i="13"/>
  <c r="G34" i="13"/>
  <c r="E12" i="13"/>
  <c r="H31" i="13"/>
  <c r="G32" i="13"/>
  <c r="E21" i="13"/>
  <c r="E20" i="13"/>
  <c r="F10" i="13"/>
  <c r="D25" i="11"/>
  <c r="D27" i="11"/>
  <c r="C27" i="11"/>
  <c r="F32" i="11"/>
  <c r="E33" i="11"/>
  <c r="E26" i="11"/>
  <c r="E27" i="11" s="1"/>
  <c r="E29" i="11"/>
  <c r="D30" i="11"/>
  <c r="E13" i="11"/>
  <c r="D14" i="11"/>
  <c r="C14" i="11"/>
  <c r="D9" i="11"/>
  <c r="D11" i="11"/>
  <c r="E10" i="11"/>
  <c r="D20" i="9"/>
  <c r="D22" i="9" s="1"/>
  <c r="C22" i="9"/>
  <c r="D14" i="9"/>
  <c r="C6" i="9"/>
  <c r="D6" i="9" l="1"/>
  <c r="C9" i="9"/>
  <c r="C7" i="9"/>
  <c r="C8" i="9"/>
  <c r="Y43" i="13"/>
  <c r="X31" i="13"/>
  <c r="X32" i="13" s="1"/>
  <c r="Y33" i="13"/>
  <c r="Y34" i="13" s="1"/>
  <c r="X29" i="13"/>
  <c r="X30" i="13" s="1"/>
  <c r="W28" i="13"/>
  <c r="Z45" i="13"/>
  <c r="Y41" i="13"/>
  <c r="X40" i="13"/>
  <c r="H46" i="13"/>
  <c r="I45" i="13"/>
  <c r="H44" i="13"/>
  <c r="I43" i="13"/>
  <c r="G40" i="13"/>
  <c r="H41" i="13"/>
  <c r="G42" i="13"/>
  <c r="H34" i="13"/>
  <c r="I33" i="13"/>
  <c r="I31" i="13"/>
  <c r="H32" i="13"/>
  <c r="F12" i="13"/>
  <c r="G28" i="13"/>
  <c r="H29" i="13"/>
  <c r="H30" i="13" s="1"/>
  <c r="F20" i="13"/>
  <c r="F21" i="13"/>
  <c r="G10" i="13"/>
  <c r="F26" i="11"/>
  <c r="F27" i="11" s="1"/>
  <c r="F33" i="11"/>
  <c r="G32" i="11"/>
  <c r="E25" i="11"/>
  <c r="E30" i="11"/>
  <c r="F29" i="11"/>
  <c r="E11" i="11"/>
  <c r="F10" i="11"/>
  <c r="E9" i="11"/>
  <c r="F13" i="11"/>
  <c r="E14" i="11"/>
  <c r="E20" i="9"/>
  <c r="E22" i="9" s="1"/>
  <c r="F20" i="9"/>
  <c r="F22" i="9" s="1"/>
  <c r="E14" i="9"/>
  <c r="E6" i="9"/>
  <c r="T143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T141" i="5"/>
  <c r="T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T138" i="5"/>
  <c r="T139" i="5" s="1"/>
  <c r="T137" i="5"/>
  <c r="T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T135" i="5"/>
  <c r="T134" i="5"/>
  <c r="R133" i="5"/>
  <c r="Q133" i="5"/>
  <c r="P133" i="5" s="1"/>
  <c r="O133" i="5" s="1"/>
  <c r="N133" i="5" s="1"/>
  <c r="M133" i="5" s="1"/>
  <c r="L133" i="5" s="1"/>
  <c r="K133" i="5" s="1"/>
  <c r="J133" i="5" s="1"/>
  <c r="I133" i="5" s="1"/>
  <c r="H133" i="5" s="1"/>
  <c r="G133" i="5" s="1"/>
  <c r="T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T130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T127" i="5"/>
  <c r="T129" i="5" s="1"/>
  <c r="T126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T124" i="5"/>
  <c r="T125" i="5" s="1"/>
  <c r="T123" i="5"/>
  <c r="T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T119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T116" i="5"/>
  <c r="T118" i="5" s="1"/>
  <c r="T115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T113" i="5"/>
  <c r="T112" i="5"/>
  <c r="T114" i="5" s="1"/>
  <c r="U109" i="5"/>
  <c r="T109" i="5"/>
  <c r="W109" i="5" s="1"/>
  <c r="V108" i="5"/>
  <c r="V109" i="5" s="1"/>
  <c r="T108" i="5"/>
  <c r="W108" i="5" s="1"/>
  <c r="U107" i="5"/>
  <c r="U106" i="5"/>
  <c r="W105" i="5"/>
  <c r="V105" i="5"/>
  <c r="V107" i="5" s="1"/>
  <c r="T105" i="5"/>
  <c r="T107" i="5" s="1"/>
  <c r="W107" i="5" s="1"/>
  <c r="V104" i="5"/>
  <c r="T104" i="5"/>
  <c r="W104" i="5" s="1"/>
  <c r="U103" i="5"/>
  <c r="V102" i="5"/>
  <c r="V103" i="5" s="1"/>
  <c r="T102" i="5"/>
  <c r="T103" i="5" s="1"/>
  <c r="W103" i="5" s="1"/>
  <c r="V101" i="5"/>
  <c r="T101" i="5"/>
  <c r="W101" i="5" s="1"/>
  <c r="AP97" i="5"/>
  <c r="R97" i="5"/>
  <c r="Q97" i="5"/>
  <c r="P97" i="5"/>
  <c r="O97" i="5"/>
  <c r="N97" i="5"/>
  <c r="M97" i="5"/>
  <c r="L97" i="5"/>
  <c r="K97" i="5"/>
  <c r="J97" i="5"/>
  <c r="I97" i="5"/>
  <c r="H97" i="5"/>
  <c r="G97" i="5"/>
  <c r="T97" i="5" s="1"/>
  <c r="AP96" i="5"/>
  <c r="R96" i="5"/>
  <c r="Q96" i="5"/>
  <c r="P96" i="5"/>
  <c r="O96" i="5"/>
  <c r="N96" i="5"/>
  <c r="M96" i="5"/>
  <c r="L96" i="5"/>
  <c r="K96" i="5"/>
  <c r="J96" i="5"/>
  <c r="I96" i="5"/>
  <c r="H96" i="5"/>
  <c r="G96" i="5"/>
  <c r="T96" i="5" s="1"/>
  <c r="AP95" i="5"/>
  <c r="R95" i="5"/>
  <c r="Q95" i="5"/>
  <c r="P95" i="5"/>
  <c r="O95" i="5"/>
  <c r="N95" i="5"/>
  <c r="M95" i="5"/>
  <c r="L95" i="5"/>
  <c r="K95" i="5"/>
  <c r="J95" i="5"/>
  <c r="I95" i="5"/>
  <c r="H95" i="5"/>
  <c r="G95" i="5"/>
  <c r="T95" i="5" s="1"/>
  <c r="AP90" i="5"/>
  <c r="T90" i="5"/>
  <c r="AP89" i="5"/>
  <c r="T89" i="5"/>
  <c r="AP88" i="5"/>
  <c r="T88" i="5"/>
  <c r="AP86" i="5"/>
  <c r="T86" i="5"/>
  <c r="AP83" i="5"/>
  <c r="T83" i="5"/>
  <c r="AP82" i="5"/>
  <c r="T82" i="5"/>
  <c r="AP78" i="5"/>
  <c r="R78" i="5"/>
  <c r="Q78" i="5"/>
  <c r="P78" i="5"/>
  <c r="O78" i="5"/>
  <c r="N78" i="5"/>
  <c r="M78" i="5"/>
  <c r="L78" i="5"/>
  <c r="K78" i="5"/>
  <c r="J78" i="5"/>
  <c r="I78" i="5"/>
  <c r="H78" i="5"/>
  <c r="G78" i="5"/>
  <c r="T78" i="5" s="1"/>
  <c r="AP77" i="5"/>
  <c r="R77" i="5"/>
  <c r="Q77" i="5"/>
  <c r="P77" i="5"/>
  <c r="O77" i="5"/>
  <c r="N77" i="5"/>
  <c r="M77" i="5"/>
  <c r="L77" i="5"/>
  <c r="K77" i="5"/>
  <c r="J77" i="5"/>
  <c r="I77" i="5"/>
  <c r="H77" i="5"/>
  <c r="G77" i="5"/>
  <c r="T77" i="5" s="1"/>
  <c r="AP76" i="5"/>
  <c r="R76" i="5"/>
  <c r="Q76" i="5"/>
  <c r="P76" i="5"/>
  <c r="O76" i="5"/>
  <c r="N76" i="5"/>
  <c r="M76" i="5"/>
  <c r="L76" i="5"/>
  <c r="K76" i="5"/>
  <c r="J76" i="5"/>
  <c r="I76" i="5"/>
  <c r="H76" i="5"/>
  <c r="G76" i="5"/>
  <c r="T76" i="5" s="1"/>
  <c r="AP71" i="5"/>
  <c r="T71" i="5"/>
  <c r="AP70" i="5"/>
  <c r="T70" i="5"/>
  <c r="AP69" i="5"/>
  <c r="T69" i="5"/>
  <c r="AP67" i="5"/>
  <c r="T67" i="5"/>
  <c r="AP64" i="5"/>
  <c r="T64" i="5"/>
  <c r="AP63" i="5"/>
  <c r="T63" i="5"/>
  <c r="AP59" i="5"/>
  <c r="R59" i="5"/>
  <c r="Q59" i="5"/>
  <c r="P59" i="5"/>
  <c r="O59" i="5"/>
  <c r="N59" i="5"/>
  <c r="M59" i="5"/>
  <c r="L59" i="5"/>
  <c r="K59" i="5"/>
  <c r="J59" i="5"/>
  <c r="I59" i="5"/>
  <c r="H59" i="5"/>
  <c r="G59" i="5"/>
  <c r="T59" i="5" s="1"/>
  <c r="AP58" i="5"/>
  <c r="R58" i="5"/>
  <c r="Q58" i="5"/>
  <c r="P58" i="5"/>
  <c r="O58" i="5"/>
  <c r="N58" i="5"/>
  <c r="M58" i="5"/>
  <c r="L58" i="5"/>
  <c r="K58" i="5"/>
  <c r="J58" i="5"/>
  <c r="I58" i="5"/>
  <c r="H58" i="5"/>
  <c r="G58" i="5"/>
  <c r="T58" i="5" s="1"/>
  <c r="AP57" i="5"/>
  <c r="R57" i="5"/>
  <c r="Q57" i="5"/>
  <c r="P57" i="5"/>
  <c r="O57" i="5"/>
  <c r="N57" i="5"/>
  <c r="M57" i="5"/>
  <c r="L57" i="5"/>
  <c r="K57" i="5"/>
  <c r="J57" i="5"/>
  <c r="I57" i="5"/>
  <c r="H57" i="5"/>
  <c r="G57" i="5"/>
  <c r="T57" i="5" s="1"/>
  <c r="AP52" i="5"/>
  <c r="T52" i="5"/>
  <c r="AP51" i="5"/>
  <c r="T51" i="5"/>
  <c r="AP50" i="5"/>
  <c r="T50" i="5"/>
  <c r="AP48" i="5"/>
  <c r="T48" i="5"/>
  <c r="AP45" i="5"/>
  <c r="T45" i="5"/>
  <c r="AP44" i="5"/>
  <c r="T44" i="5"/>
  <c r="U40" i="5"/>
  <c r="P40" i="5"/>
  <c r="L40" i="5"/>
  <c r="H40" i="5"/>
  <c r="C40" i="5"/>
  <c r="V39" i="5"/>
  <c r="V40" i="5" s="1"/>
  <c r="R39" i="5"/>
  <c r="R40" i="5" s="1"/>
  <c r="P39" i="5"/>
  <c r="N39" i="5"/>
  <c r="N40" i="5" s="1"/>
  <c r="L39" i="5"/>
  <c r="J39" i="5"/>
  <c r="J40" i="5" s="1"/>
  <c r="H39" i="5"/>
  <c r="E39" i="5"/>
  <c r="E40" i="5" s="1"/>
  <c r="C39" i="5"/>
  <c r="V38" i="5"/>
  <c r="U38" i="5"/>
  <c r="T38" i="5"/>
  <c r="W38" i="5" s="1"/>
  <c r="V37" i="5"/>
  <c r="U37" i="5"/>
  <c r="Q37" i="5"/>
  <c r="M37" i="5"/>
  <c r="I37" i="5"/>
  <c r="D37" i="5"/>
  <c r="V36" i="5"/>
  <c r="R36" i="5"/>
  <c r="R37" i="5" s="1"/>
  <c r="Q36" i="5"/>
  <c r="Q39" i="5" s="1"/>
  <c r="Q40" i="5" s="1"/>
  <c r="P36" i="5"/>
  <c r="P37" i="5" s="1"/>
  <c r="O36" i="5"/>
  <c r="O37" i="5" s="1"/>
  <c r="N36" i="5"/>
  <c r="N37" i="5" s="1"/>
  <c r="M36" i="5"/>
  <c r="M39" i="5" s="1"/>
  <c r="M40" i="5" s="1"/>
  <c r="L36" i="5"/>
  <c r="L37" i="5" s="1"/>
  <c r="K36" i="5"/>
  <c r="K37" i="5" s="1"/>
  <c r="J36" i="5"/>
  <c r="J37" i="5" s="1"/>
  <c r="I36" i="5"/>
  <c r="I39" i="5" s="1"/>
  <c r="I40" i="5" s="1"/>
  <c r="H36" i="5"/>
  <c r="H37" i="5" s="1"/>
  <c r="G36" i="5"/>
  <c r="G37" i="5" s="1"/>
  <c r="E36" i="5"/>
  <c r="E37" i="5" s="1"/>
  <c r="D36" i="5"/>
  <c r="D39" i="5" s="1"/>
  <c r="D40" i="5" s="1"/>
  <c r="C36" i="5"/>
  <c r="C37" i="5" s="1"/>
  <c r="U35" i="5"/>
  <c r="V35" i="5" s="1"/>
  <c r="W35" i="5" s="1"/>
  <c r="T35" i="5"/>
  <c r="W34" i="5"/>
  <c r="V34" i="5"/>
  <c r="T34" i="5"/>
  <c r="O30" i="5"/>
  <c r="O31" i="5" s="1"/>
  <c r="K30" i="5"/>
  <c r="K31" i="5" s="1"/>
  <c r="G30" i="5"/>
  <c r="G31" i="5" s="1"/>
  <c r="R28" i="5"/>
  <c r="P28" i="5"/>
  <c r="N28" i="5"/>
  <c r="L28" i="5"/>
  <c r="J28" i="5"/>
  <c r="H28" i="5"/>
  <c r="E28" i="5"/>
  <c r="C28" i="5"/>
  <c r="R27" i="5"/>
  <c r="R30" i="5" s="1"/>
  <c r="R31" i="5" s="1"/>
  <c r="Q27" i="5"/>
  <c r="Q28" i="5" s="1"/>
  <c r="P27" i="5"/>
  <c r="P30" i="5" s="1"/>
  <c r="P31" i="5" s="1"/>
  <c r="O27" i="5"/>
  <c r="O28" i="5" s="1"/>
  <c r="N27" i="5"/>
  <c r="N30" i="5" s="1"/>
  <c r="N31" i="5" s="1"/>
  <c r="M27" i="5"/>
  <c r="M28" i="5" s="1"/>
  <c r="L27" i="5"/>
  <c r="L30" i="5" s="1"/>
  <c r="L31" i="5" s="1"/>
  <c r="K27" i="5"/>
  <c r="K28" i="5" s="1"/>
  <c r="J27" i="5"/>
  <c r="J30" i="5" s="1"/>
  <c r="J31" i="5" s="1"/>
  <c r="I27" i="5"/>
  <c r="I28" i="5" s="1"/>
  <c r="H27" i="5"/>
  <c r="H30" i="5" s="1"/>
  <c r="H31" i="5" s="1"/>
  <c r="G27" i="5"/>
  <c r="G28" i="5" s="1"/>
  <c r="E27" i="5"/>
  <c r="E30" i="5" s="1"/>
  <c r="E31" i="5" s="1"/>
  <c r="D27" i="5"/>
  <c r="D28" i="5" s="1"/>
  <c r="C27" i="5"/>
  <c r="C30" i="5" s="1"/>
  <c r="C31" i="5" s="1"/>
  <c r="R21" i="5"/>
  <c r="R22" i="5" s="1"/>
  <c r="N21" i="5"/>
  <c r="N22" i="5" s="1"/>
  <c r="J21" i="5"/>
  <c r="J22" i="5" s="1"/>
  <c r="E21" i="5"/>
  <c r="E22" i="5" s="1"/>
  <c r="Q19" i="5"/>
  <c r="O19" i="5"/>
  <c r="M19" i="5"/>
  <c r="K19" i="5"/>
  <c r="I19" i="5"/>
  <c r="G19" i="5"/>
  <c r="D19" i="5"/>
  <c r="R18" i="5"/>
  <c r="R19" i="5" s="1"/>
  <c r="Q18" i="5"/>
  <c r="Q21" i="5" s="1"/>
  <c r="Q22" i="5" s="1"/>
  <c r="P18" i="5"/>
  <c r="P19" i="5" s="1"/>
  <c r="O18" i="5"/>
  <c r="O21" i="5" s="1"/>
  <c r="O22" i="5" s="1"/>
  <c r="N18" i="5"/>
  <c r="N19" i="5" s="1"/>
  <c r="M18" i="5"/>
  <c r="M21" i="5" s="1"/>
  <c r="M22" i="5" s="1"/>
  <c r="L18" i="5"/>
  <c r="L19" i="5" s="1"/>
  <c r="K18" i="5"/>
  <c r="K21" i="5" s="1"/>
  <c r="K22" i="5" s="1"/>
  <c r="J18" i="5"/>
  <c r="J19" i="5" s="1"/>
  <c r="I18" i="5"/>
  <c r="I21" i="5" s="1"/>
  <c r="I22" i="5" s="1"/>
  <c r="E33" i="5" s="1"/>
  <c r="D33" i="5" s="1"/>
  <c r="C33" i="5" s="1"/>
  <c r="H18" i="5"/>
  <c r="H19" i="5" s="1"/>
  <c r="G18" i="5"/>
  <c r="G21" i="5" s="1"/>
  <c r="G22" i="5" s="1"/>
  <c r="E18" i="5"/>
  <c r="E19" i="5" s="1"/>
  <c r="D18" i="5"/>
  <c r="D21" i="5" s="1"/>
  <c r="D22" i="5" s="1"/>
  <c r="C18" i="5"/>
  <c r="C19" i="5" s="1"/>
  <c r="Q12" i="5"/>
  <c r="Q13" i="5" s="1"/>
  <c r="M12" i="5"/>
  <c r="M13" i="5" s="1"/>
  <c r="I12" i="5"/>
  <c r="I13" i="5" s="1"/>
  <c r="D12" i="5"/>
  <c r="D13" i="5" s="1"/>
  <c r="R10" i="5"/>
  <c r="P10" i="5"/>
  <c r="N10" i="5"/>
  <c r="L10" i="5"/>
  <c r="J10" i="5"/>
  <c r="H10" i="5"/>
  <c r="E10" i="5"/>
  <c r="C10" i="5"/>
  <c r="R9" i="5"/>
  <c r="R12" i="5" s="1"/>
  <c r="R13" i="5" s="1"/>
  <c r="Q9" i="5"/>
  <c r="Q10" i="5" s="1"/>
  <c r="P9" i="5"/>
  <c r="P12" i="5" s="1"/>
  <c r="P13" i="5" s="1"/>
  <c r="O9" i="5"/>
  <c r="O10" i="5" s="1"/>
  <c r="N9" i="5"/>
  <c r="N12" i="5" s="1"/>
  <c r="N13" i="5" s="1"/>
  <c r="M9" i="5"/>
  <c r="M10" i="5" s="1"/>
  <c r="L9" i="5"/>
  <c r="L12" i="5" s="1"/>
  <c r="L13" i="5" s="1"/>
  <c r="K9" i="5"/>
  <c r="K10" i="5" s="1"/>
  <c r="J9" i="5"/>
  <c r="J12" i="5" s="1"/>
  <c r="J13" i="5" s="1"/>
  <c r="I9" i="5"/>
  <c r="I10" i="5" s="1"/>
  <c r="H9" i="5"/>
  <c r="H12" i="5" s="1"/>
  <c r="H13" i="5" s="1"/>
  <c r="G9" i="5"/>
  <c r="G10" i="5" s="1"/>
  <c r="E9" i="5"/>
  <c r="E12" i="5" s="1"/>
  <c r="E13" i="5" s="1"/>
  <c r="D9" i="5"/>
  <c r="D10" i="5" s="1"/>
  <c r="C9" i="5"/>
  <c r="C12" i="5" s="1"/>
  <c r="C13" i="5" s="1"/>
  <c r="E6" i="5"/>
  <c r="D6" i="5" s="1"/>
  <c r="C6" i="5" s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G19" i="1"/>
  <c r="G21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G18" i="1"/>
  <c r="AR11" i="1"/>
  <c r="AR12" i="1" s="1"/>
  <c r="AS11" i="1"/>
  <c r="AS12" i="1" s="1"/>
  <c r="AT11" i="1"/>
  <c r="AT12" i="1" s="1"/>
  <c r="AU11" i="1"/>
  <c r="AU12" i="1" s="1"/>
  <c r="AV11" i="1"/>
  <c r="AV12" i="1" s="1"/>
  <c r="AW11" i="1"/>
  <c r="AW12" i="1" s="1"/>
  <c r="AX11" i="1"/>
  <c r="AX12" i="1" s="1"/>
  <c r="AY11" i="1"/>
  <c r="AY12" i="1" s="1"/>
  <c r="AZ11" i="1"/>
  <c r="AZ12" i="1" s="1"/>
  <c r="BA11" i="1"/>
  <c r="BA12" i="1" s="1"/>
  <c r="BB11" i="1"/>
  <c r="BB12" i="1" s="1"/>
  <c r="BC11" i="1"/>
  <c r="BD11" i="1"/>
  <c r="BD12" i="1" s="1"/>
  <c r="BE11" i="1"/>
  <c r="BE12" i="1" s="1"/>
  <c r="BF11" i="1"/>
  <c r="BF12" i="1" s="1"/>
  <c r="BG11" i="1"/>
  <c r="BG12" i="1" s="1"/>
  <c r="BH11" i="1"/>
  <c r="BH12" i="1" s="1"/>
  <c r="BI11" i="1"/>
  <c r="BI12" i="1" s="1"/>
  <c r="BJ11" i="1"/>
  <c r="BJ12" i="1" s="1"/>
  <c r="BK11" i="1"/>
  <c r="BK12" i="1" s="1"/>
  <c r="BL11" i="1"/>
  <c r="BL12" i="1" s="1"/>
  <c r="BM11" i="1"/>
  <c r="BM12" i="1" s="1"/>
  <c r="BN11" i="1"/>
  <c r="BN12" i="1" s="1"/>
  <c r="BO11" i="1"/>
  <c r="BP11" i="1"/>
  <c r="BP12" i="1" s="1"/>
  <c r="BQ11" i="1"/>
  <c r="BQ12" i="1" s="1"/>
  <c r="BR11" i="1"/>
  <c r="BR12" i="1" s="1"/>
  <c r="BS11" i="1"/>
  <c r="BS12" i="1" s="1"/>
  <c r="BT11" i="1"/>
  <c r="BT12" i="1" s="1"/>
  <c r="BU11" i="1"/>
  <c r="BU12" i="1" s="1"/>
  <c r="BV11" i="1"/>
  <c r="BV12" i="1" s="1"/>
  <c r="BW11" i="1"/>
  <c r="BW12" i="1" s="1"/>
  <c r="BX11" i="1"/>
  <c r="BY11" i="1"/>
  <c r="BY12" i="1" s="1"/>
  <c r="BZ11" i="1"/>
  <c r="BZ12" i="1" s="1"/>
  <c r="CA11" i="1"/>
  <c r="CB11" i="1"/>
  <c r="CB12" i="1" s="1"/>
  <c r="CC11" i="1"/>
  <c r="CC12" i="1" s="1"/>
  <c r="CD11" i="1"/>
  <c r="CD12" i="1" s="1"/>
  <c r="CE11" i="1"/>
  <c r="CE12" i="1" s="1"/>
  <c r="CF11" i="1"/>
  <c r="CF12" i="1" s="1"/>
  <c r="CG11" i="1"/>
  <c r="CG12" i="1" s="1"/>
  <c r="CH11" i="1"/>
  <c r="CH12" i="1" s="1"/>
  <c r="CI11" i="1"/>
  <c r="CI12" i="1" s="1"/>
  <c r="CJ11" i="1"/>
  <c r="CK11" i="1"/>
  <c r="CK12" i="1" s="1"/>
  <c r="CL11" i="1"/>
  <c r="CL12" i="1" s="1"/>
  <c r="AQ11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AQ9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AQ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CJ12" i="1"/>
  <c r="BX12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G3" i="1"/>
  <c r="AM21" i="4"/>
  <c r="AL21" i="4"/>
  <c r="AK21" i="4"/>
  <c r="AJ21" i="4"/>
  <c r="AI21" i="4"/>
  <c r="AH21" i="4"/>
  <c r="AG21" i="4"/>
  <c r="AF21" i="4"/>
  <c r="AE21" i="4"/>
  <c r="AD21" i="4"/>
  <c r="AC21" i="4"/>
  <c r="AB21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21" i="4"/>
  <c r="Z21" i="4"/>
  <c r="Y21" i="4"/>
  <c r="X21" i="4"/>
  <c r="W21" i="4"/>
  <c r="V21" i="4"/>
  <c r="U21" i="4"/>
  <c r="T21" i="4"/>
  <c r="S21" i="4"/>
  <c r="R21" i="4"/>
  <c r="Q21" i="4"/>
  <c r="P21" i="4"/>
  <c r="AA20" i="4"/>
  <c r="Z20" i="4"/>
  <c r="Y20" i="4"/>
  <c r="X20" i="4"/>
  <c r="W20" i="4"/>
  <c r="V20" i="4"/>
  <c r="U20" i="4"/>
  <c r="T20" i="4"/>
  <c r="S20" i="4"/>
  <c r="R20" i="4"/>
  <c r="Q20" i="4"/>
  <c r="P20" i="4"/>
  <c r="AA19" i="4"/>
  <c r="Z19" i="4"/>
  <c r="Y19" i="4"/>
  <c r="X19" i="4"/>
  <c r="W19" i="4"/>
  <c r="V19" i="4"/>
  <c r="U19" i="4"/>
  <c r="T19" i="4"/>
  <c r="S19" i="4"/>
  <c r="R19" i="4"/>
  <c r="Q19" i="4"/>
  <c r="P19" i="4"/>
  <c r="O21" i="4"/>
  <c r="N21" i="4"/>
  <c r="M21" i="4"/>
  <c r="L21" i="4"/>
  <c r="K21" i="4"/>
  <c r="J21" i="4"/>
  <c r="I21" i="4"/>
  <c r="H21" i="4"/>
  <c r="G21" i="4"/>
  <c r="F21" i="4"/>
  <c r="E21" i="4"/>
  <c r="D21" i="4"/>
  <c r="O20" i="4"/>
  <c r="N20" i="4"/>
  <c r="M20" i="4"/>
  <c r="L20" i="4"/>
  <c r="K20" i="4"/>
  <c r="J20" i="4"/>
  <c r="I20" i="4"/>
  <c r="H20" i="4"/>
  <c r="G20" i="4"/>
  <c r="F20" i="4"/>
  <c r="E20" i="4"/>
  <c r="D20" i="4"/>
  <c r="O19" i="4"/>
  <c r="N19" i="4"/>
  <c r="M19" i="4"/>
  <c r="L19" i="4"/>
  <c r="K19" i="4"/>
  <c r="J19" i="4"/>
  <c r="I19" i="4"/>
  <c r="H19" i="4"/>
  <c r="G19" i="4"/>
  <c r="F19" i="4"/>
  <c r="E19" i="4"/>
  <c r="D19" i="4"/>
  <c r="E8" i="9" l="1"/>
  <c r="E9" i="9"/>
  <c r="E7" i="9"/>
  <c r="D7" i="9"/>
  <c r="D8" i="9"/>
  <c r="D9" i="9"/>
  <c r="AQ12" i="1"/>
  <c r="CA12" i="1"/>
  <c r="BO12" i="1"/>
  <c r="BC12" i="1"/>
  <c r="AA45" i="13"/>
  <c r="Y29" i="13"/>
  <c r="Y30" i="13" s="1"/>
  <c r="X28" i="13"/>
  <c r="Z33" i="13"/>
  <c r="Z34" i="13" s="1"/>
  <c r="Y31" i="13"/>
  <c r="Y32" i="13" s="1"/>
  <c r="Y40" i="13"/>
  <c r="Z41" i="13"/>
  <c r="Z43" i="13"/>
  <c r="J43" i="13"/>
  <c r="I44" i="13"/>
  <c r="H40" i="13"/>
  <c r="I41" i="13"/>
  <c r="H42" i="13"/>
  <c r="I46" i="13"/>
  <c r="J45" i="13"/>
  <c r="I34" i="13"/>
  <c r="J33" i="13"/>
  <c r="H28" i="13"/>
  <c r="I29" i="13"/>
  <c r="I30" i="13" s="1"/>
  <c r="G12" i="13"/>
  <c r="J31" i="13"/>
  <c r="I32" i="13"/>
  <c r="G21" i="13"/>
  <c r="G20" i="13"/>
  <c r="H10" i="13"/>
  <c r="F25" i="11"/>
  <c r="F30" i="11"/>
  <c r="G29" i="11"/>
  <c r="G26" i="11"/>
  <c r="G27" i="11" s="1"/>
  <c r="G33" i="11"/>
  <c r="H32" i="11"/>
  <c r="G13" i="11"/>
  <c r="F14" i="11"/>
  <c r="F11" i="11"/>
  <c r="G10" i="11"/>
  <c r="F9" i="11"/>
  <c r="D16" i="9"/>
  <c r="G20" i="9"/>
  <c r="G22" i="9" s="1"/>
  <c r="F14" i="9"/>
  <c r="F6" i="9"/>
  <c r="E15" i="5"/>
  <c r="D15" i="5" s="1"/>
  <c r="C15" i="5" s="1"/>
  <c r="E24" i="5"/>
  <c r="D24" i="5" s="1"/>
  <c r="C24" i="5" s="1"/>
  <c r="T36" i="5"/>
  <c r="G39" i="5"/>
  <c r="K39" i="5"/>
  <c r="K40" i="5" s="1"/>
  <c r="O39" i="5"/>
  <c r="O40" i="5" s="1"/>
  <c r="T106" i="5"/>
  <c r="T117" i="5"/>
  <c r="G12" i="5"/>
  <c r="G13" i="5" s="1"/>
  <c r="O12" i="5"/>
  <c r="O13" i="5" s="1"/>
  <c r="C21" i="5"/>
  <c r="C22" i="5" s="1"/>
  <c r="L21" i="5"/>
  <c r="L22" i="5" s="1"/>
  <c r="P21" i="5"/>
  <c r="P22" i="5" s="1"/>
  <c r="D30" i="5"/>
  <c r="D31" i="5" s="1"/>
  <c r="I30" i="5"/>
  <c r="I31" i="5" s="1"/>
  <c r="M30" i="5"/>
  <c r="M31" i="5" s="1"/>
  <c r="Q30" i="5"/>
  <c r="Q31" i="5" s="1"/>
  <c r="W102" i="5"/>
  <c r="T128" i="5"/>
  <c r="T142" i="5"/>
  <c r="K12" i="5"/>
  <c r="K13" i="5" s="1"/>
  <c r="H21" i="5"/>
  <c r="H22" i="5" s="1"/>
  <c r="V106" i="5"/>
  <c r="F9" i="9" l="1"/>
  <c r="F7" i="9"/>
  <c r="F8" i="9"/>
  <c r="D15" i="9"/>
  <c r="E15" i="9"/>
  <c r="E16" i="9"/>
  <c r="Z40" i="13"/>
  <c r="AA41" i="13"/>
  <c r="Z29" i="13"/>
  <c r="Z30" i="13" s="1"/>
  <c r="Y28" i="13"/>
  <c r="AB45" i="13"/>
  <c r="AA33" i="13"/>
  <c r="AA34" i="13" s="1"/>
  <c r="AA43" i="13"/>
  <c r="Z31" i="13"/>
  <c r="Z32" i="13" s="1"/>
  <c r="J41" i="13"/>
  <c r="I42" i="13"/>
  <c r="I40" i="13"/>
  <c r="J46" i="13"/>
  <c r="K45" i="13"/>
  <c r="K43" i="13"/>
  <c r="J44" i="13"/>
  <c r="K31" i="13"/>
  <c r="J32" i="13"/>
  <c r="I28" i="13"/>
  <c r="J29" i="13"/>
  <c r="J30" i="13" s="1"/>
  <c r="J34" i="13"/>
  <c r="K33" i="13"/>
  <c r="H12" i="13"/>
  <c r="H20" i="13"/>
  <c r="H21" i="13"/>
  <c r="I10" i="13"/>
  <c r="H26" i="11"/>
  <c r="H27" i="11" s="1"/>
  <c r="G30" i="11"/>
  <c r="H29" i="11"/>
  <c r="G25" i="11"/>
  <c r="H33" i="11"/>
  <c r="I32" i="11"/>
  <c r="I26" i="11"/>
  <c r="I27" i="11" s="1"/>
  <c r="H25" i="11"/>
  <c r="G11" i="11"/>
  <c r="H10" i="11"/>
  <c r="G9" i="11"/>
  <c r="H13" i="11"/>
  <c r="G14" i="11"/>
  <c r="F15" i="9"/>
  <c r="F16" i="9"/>
  <c r="H20" i="9"/>
  <c r="H22" i="9" s="1"/>
  <c r="G14" i="9"/>
  <c r="G6" i="9"/>
  <c r="G40" i="5"/>
  <c r="T39" i="5"/>
  <c r="W106" i="5"/>
  <c r="T37" i="5"/>
  <c r="W37" i="5" s="1"/>
  <c r="W36" i="5"/>
  <c r="R8" i="1"/>
  <c r="Q8" i="1"/>
  <c r="P8" i="1"/>
  <c r="O8" i="1"/>
  <c r="N8" i="1"/>
  <c r="M8" i="1"/>
  <c r="AP21" i="1"/>
  <c r="AO21" i="1"/>
  <c r="AN21" i="1"/>
  <c r="AM21" i="1"/>
  <c r="AL21" i="1"/>
  <c r="AK21" i="1"/>
  <c r="AJ21" i="1"/>
  <c r="AI21" i="1"/>
  <c r="G7" i="9" l="1"/>
  <c r="G8" i="9"/>
  <c r="G9" i="9"/>
  <c r="AB43" i="13"/>
  <c r="AC45" i="13"/>
  <c r="AA31" i="13"/>
  <c r="AA32" i="13" s="1"/>
  <c r="AB33" i="13"/>
  <c r="AB34" i="13" s="1"/>
  <c r="AB41" i="13"/>
  <c r="AA40" i="13"/>
  <c r="Z28" i="13"/>
  <c r="AA29" i="13"/>
  <c r="AA30" i="13" s="1"/>
  <c r="K44" i="13"/>
  <c r="L43" i="13"/>
  <c r="L45" i="13"/>
  <c r="K46" i="13"/>
  <c r="K41" i="13"/>
  <c r="J42" i="13"/>
  <c r="J40" i="13"/>
  <c r="L33" i="13"/>
  <c r="K34" i="13"/>
  <c r="K29" i="13"/>
  <c r="K30" i="13" s="1"/>
  <c r="J28" i="13"/>
  <c r="I12" i="13"/>
  <c r="L31" i="13"/>
  <c r="K32" i="13"/>
  <c r="I21" i="13"/>
  <c r="I20" i="13"/>
  <c r="J10" i="13"/>
  <c r="I33" i="11"/>
  <c r="J32" i="11"/>
  <c r="H30" i="11"/>
  <c r="I29" i="11"/>
  <c r="J26" i="11"/>
  <c r="J27" i="11" s="1"/>
  <c r="I25" i="11"/>
  <c r="I13" i="11"/>
  <c r="H14" i="11"/>
  <c r="H11" i="11"/>
  <c r="I10" i="11"/>
  <c r="H9" i="11"/>
  <c r="G15" i="9"/>
  <c r="G16" i="9"/>
  <c r="I20" i="9"/>
  <c r="I22" i="9" s="1"/>
  <c r="H14" i="9"/>
  <c r="H6" i="9"/>
  <c r="T40" i="5"/>
  <c r="W40" i="5" s="1"/>
  <c r="W39" i="5"/>
  <c r="M9" i="1"/>
  <c r="M11" i="1"/>
  <c r="N11" i="1"/>
  <c r="N9" i="1"/>
  <c r="R11" i="1"/>
  <c r="R9" i="1"/>
  <c r="P9" i="1"/>
  <c r="P11" i="1"/>
  <c r="Q9" i="1"/>
  <c r="Q11" i="1"/>
  <c r="O11" i="1"/>
  <c r="O9" i="1"/>
  <c r="H7" i="9" l="1"/>
  <c r="H8" i="9"/>
  <c r="H9" i="9"/>
  <c r="AD45" i="13"/>
  <c r="AA28" i="13"/>
  <c r="AB29" i="13"/>
  <c r="AB30" i="13" s="1"/>
  <c r="AC41" i="13"/>
  <c r="AB40" i="13"/>
  <c r="AB31" i="13"/>
  <c r="AB32" i="13" s="1"/>
  <c r="AC43" i="13"/>
  <c r="AC33" i="13"/>
  <c r="AC34" i="13" s="1"/>
  <c r="L46" i="13"/>
  <c r="M45" i="13"/>
  <c r="M43" i="13"/>
  <c r="L44" i="13"/>
  <c r="K40" i="13"/>
  <c r="L41" i="13"/>
  <c r="K42" i="13"/>
  <c r="M31" i="13"/>
  <c r="L32" i="13"/>
  <c r="J12" i="13"/>
  <c r="K28" i="13"/>
  <c r="L29" i="13"/>
  <c r="L30" i="13" s="1"/>
  <c r="L34" i="13"/>
  <c r="M33" i="13"/>
  <c r="J21" i="13"/>
  <c r="J20" i="13"/>
  <c r="K10" i="13"/>
  <c r="I30" i="11"/>
  <c r="J29" i="11"/>
  <c r="J33" i="11"/>
  <c r="K32" i="11"/>
  <c r="K26" i="11"/>
  <c r="K27" i="11" s="1"/>
  <c r="J25" i="11"/>
  <c r="I11" i="11"/>
  <c r="J10" i="11"/>
  <c r="I9" i="11"/>
  <c r="J13" i="11"/>
  <c r="I14" i="11"/>
  <c r="H15" i="9"/>
  <c r="H16" i="9"/>
  <c r="J20" i="9"/>
  <c r="J22" i="9" s="1"/>
  <c r="I14" i="9"/>
  <c r="I6" i="9"/>
  <c r="O12" i="1"/>
  <c r="N12" i="1"/>
  <c r="Q12" i="1"/>
  <c r="M12" i="1"/>
  <c r="P12" i="1"/>
  <c r="R12" i="1"/>
  <c r="AP8" i="1"/>
  <c r="AO8" i="1"/>
  <c r="AN8" i="1"/>
  <c r="AM8" i="1"/>
  <c r="AL8" i="1"/>
  <c r="AK8" i="1"/>
  <c r="AJ8" i="1"/>
  <c r="AI8" i="1"/>
  <c r="AH8" i="1"/>
  <c r="AG8" i="1"/>
  <c r="AF8" i="1"/>
  <c r="AE8" i="1"/>
  <c r="I8" i="9" l="1"/>
  <c r="I9" i="9"/>
  <c r="I7" i="9"/>
  <c r="AC40" i="13"/>
  <c r="AD41" i="13"/>
  <c r="AC31" i="13"/>
  <c r="AC32" i="13" s="1"/>
  <c r="AD43" i="13"/>
  <c r="AD33" i="13"/>
  <c r="AD34" i="13" s="1"/>
  <c r="AC29" i="13"/>
  <c r="AC30" i="13" s="1"/>
  <c r="AB28" i="13"/>
  <c r="N43" i="13"/>
  <c r="N44" i="13" s="1"/>
  <c r="M44" i="13"/>
  <c r="L40" i="13"/>
  <c r="M41" i="13"/>
  <c r="L42" i="13"/>
  <c r="M46" i="13"/>
  <c r="N45" i="13"/>
  <c r="N46" i="13" s="1"/>
  <c r="L28" i="13"/>
  <c r="M29" i="13"/>
  <c r="M30" i="13" s="1"/>
  <c r="M34" i="13"/>
  <c r="N33" i="13"/>
  <c r="N34" i="13" s="1"/>
  <c r="K12" i="13"/>
  <c r="N31" i="13"/>
  <c r="N32" i="13" s="1"/>
  <c r="M32" i="13"/>
  <c r="K21" i="13"/>
  <c r="K20" i="13"/>
  <c r="L10" i="13"/>
  <c r="J30" i="11"/>
  <c r="K29" i="11"/>
  <c r="K33" i="11"/>
  <c r="L32" i="11"/>
  <c r="L26" i="11"/>
  <c r="L27" i="11" s="1"/>
  <c r="K25" i="11"/>
  <c r="K13" i="11"/>
  <c r="J14" i="11"/>
  <c r="J11" i="11"/>
  <c r="J9" i="11"/>
  <c r="K10" i="11"/>
  <c r="I15" i="9"/>
  <c r="I16" i="9"/>
  <c r="K20" i="9"/>
  <c r="K22" i="9" s="1"/>
  <c r="J14" i="9"/>
  <c r="J6" i="9"/>
  <c r="AE11" i="1"/>
  <c r="AE9" i="1"/>
  <c r="AF9" i="1"/>
  <c r="AF11" i="1"/>
  <c r="AF12" i="1" s="1"/>
  <c r="AI11" i="1"/>
  <c r="AI12" i="1" s="1"/>
  <c r="AI9" i="1"/>
  <c r="AN11" i="1"/>
  <c r="AN12" i="1" s="1"/>
  <c r="AN9" i="1"/>
  <c r="AG9" i="1"/>
  <c r="AG11" i="1"/>
  <c r="AG12" i="1" s="1"/>
  <c r="AK9" i="1"/>
  <c r="AK11" i="1"/>
  <c r="AK12" i="1" s="1"/>
  <c r="AO9" i="1"/>
  <c r="AO11" i="1"/>
  <c r="AO12" i="1" s="1"/>
  <c r="AM11" i="1"/>
  <c r="AM12" i="1" s="1"/>
  <c r="AM9" i="1"/>
  <c r="AJ9" i="1"/>
  <c r="AJ11" i="1"/>
  <c r="AJ12" i="1" s="1"/>
  <c r="AH11" i="1"/>
  <c r="AH12" i="1" s="1"/>
  <c r="AH9" i="1"/>
  <c r="AL11" i="1"/>
  <c r="AL12" i="1" s="1"/>
  <c r="AL9" i="1"/>
  <c r="AP11" i="1"/>
  <c r="AP12" i="1" s="1"/>
  <c r="AP9" i="1"/>
  <c r="J9" i="9" l="1"/>
  <c r="J7" i="9"/>
  <c r="J8" i="9"/>
  <c r="AA17" i="9"/>
  <c r="AB17" i="9"/>
  <c r="AD29" i="13"/>
  <c r="AD30" i="13" s="1"/>
  <c r="AC28" i="13"/>
  <c r="AD40" i="13"/>
  <c r="AD31" i="13"/>
  <c r="AD32" i="13" s="1"/>
  <c r="M42" i="13"/>
  <c r="M40" i="13"/>
  <c r="N41" i="13"/>
  <c r="M28" i="13"/>
  <c r="N29" i="13"/>
  <c r="N30" i="13" s="1"/>
  <c r="L12" i="13"/>
  <c r="L20" i="13"/>
  <c r="L21" i="13"/>
  <c r="M10" i="13"/>
  <c r="K30" i="11"/>
  <c r="L29" i="11"/>
  <c r="L33" i="11"/>
  <c r="M32" i="11"/>
  <c r="M26" i="11"/>
  <c r="M27" i="11" s="1"/>
  <c r="L25" i="11"/>
  <c r="K11" i="11"/>
  <c r="L10" i="11"/>
  <c r="K9" i="11"/>
  <c r="L13" i="11"/>
  <c r="K14" i="11"/>
  <c r="J15" i="9"/>
  <c r="J16" i="9"/>
  <c r="L20" i="9"/>
  <c r="L22" i="9" s="1"/>
  <c r="K14" i="9"/>
  <c r="AE12" i="1"/>
  <c r="K6" i="9"/>
  <c r="S8" i="1"/>
  <c r="T8" i="1"/>
  <c r="D21" i="9" s="1"/>
  <c r="U8" i="1"/>
  <c r="E21" i="9" s="1"/>
  <c r="V8" i="1"/>
  <c r="F21" i="9" s="1"/>
  <c r="W8" i="1"/>
  <c r="G21" i="9" s="1"/>
  <c r="X8" i="1"/>
  <c r="H21" i="9" s="1"/>
  <c r="Y8" i="1"/>
  <c r="I21" i="9" s="1"/>
  <c r="Z8" i="1"/>
  <c r="J21" i="9" s="1"/>
  <c r="AA8" i="1"/>
  <c r="K21" i="9" s="1"/>
  <c r="AB8" i="1"/>
  <c r="L21" i="9" s="1"/>
  <c r="AC8" i="1"/>
  <c r="AD8" i="1"/>
  <c r="K7" i="9" l="1"/>
  <c r="K8" i="9"/>
  <c r="K9" i="9"/>
  <c r="AC17" i="9"/>
  <c r="AD28" i="13"/>
  <c r="N42" i="13"/>
  <c r="N40" i="13"/>
  <c r="N28" i="13"/>
  <c r="M12" i="13"/>
  <c r="M21" i="13"/>
  <c r="M20" i="13"/>
  <c r="N10" i="13"/>
  <c r="L30" i="11"/>
  <c r="M29" i="11"/>
  <c r="M33" i="11"/>
  <c r="N32" i="11"/>
  <c r="N26" i="11"/>
  <c r="N27" i="11" s="1"/>
  <c r="M25" i="11"/>
  <c r="M13" i="11"/>
  <c r="L14" i="11"/>
  <c r="L11" i="11"/>
  <c r="M10" i="11"/>
  <c r="L9" i="11"/>
  <c r="K15" i="9"/>
  <c r="K16" i="9"/>
  <c r="O17" i="9"/>
  <c r="M20" i="9"/>
  <c r="M22" i="9" s="1"/>
  <c r="L14" i="9"/>
  <c r="L6" i="9"/>
  <c r="Z11" i="1"/>
  <c r="Z12" i="1" s="1"/>
  <c r="Z9" i="1"/>
  <c r="AC9" i="1"/>
  <c r="AC11" i="1"/>
  <c r="AC12" i="1" s="1"/>
  <c r="U9" i="1"/>
  <c r="U11" i="1"/>
  <c r="X9" i="1"/>
  <c r="X11" i="1"/>
  <c r="X12" i="1" s="1"/>
  <c r="T11" i="1"/>
  <c r="T9" i="1"/>
  <c r="AD11" i="1"/>
  <c r="AD12" i="1" s="1"/>
  <c r="AD9" i="1"/>
  <c r="V11" i="1"/>
  <c r="V9" i="1"/>
  <c r="Y9" i="1"/>
  <c r="Y11" i="1"/>
  <c r="Y12" i="1" s="1"/>
  <c r="AB11" i="1"/>
  <c r="AB12" i="1" s="1"/>
  <c r="AB9" i="1"/>
  <c r="AA11" i="1"/>
  <c r="AA12" i="1" s="1"/>
  <c r="AA9" i="1"/>
  <c r="W11" i="1"/>
  <c r="W9" i="1"/>
  <c r="S11" i="1"/>
  <c r="S9" i="1"/>
  <c r="AD21" i="1"/>
  <c r="AC21" i="1"/>
  <c r="M23" i="9" s="1"/>
  <c r="AB21" i="1"/>
  <c r="L23" i="9" s="1"/>
  <c r="AA21" i="1"/>
  <c r="K23" i="9" s="1"/>
  <c r="Z21" i="1"/>
  <c r="J23" i="9" s="1"/>
  <c r="Y21" i="1"/>
  <c r="I23" i="9" s="1"/>
  <c r="X21" i="1"/>
  <c r="H23" i="9" s="1"/>
  <c r="W21" i="1"/>
  <c r="G23" i="9" s="1"/>
  <c r="V21" i="1"/>
  <c r="F23" i="9" s="1"/>
  <c r="U21" i="1"/>
  <c r="E23" i="9" s="1"/>
  <c r="T21" i="1"/>
  <c r="D23" i="9" s="1"/>
  <c r="S21" i="1"/>
  <c r="C23" i="9" s="1"/>
  <c r="R21" i="1"/>
  <c r="Q21" i="1"/>
  <c r="P21" i="1"/>
  <c r="O21" i="1"/>
  <c r="N21" i="1"/>
  <c r="M21" i="1"/>
  <c r="L21" i="1"/>
  <c r="K21" i="1"/>
  <c r="J21" i="1"/>
  <c r="I21" i="1"/>
  <c r="H21" i="1"/>
  <c r="G15" i="1"/>
  <c r="AH21" i="1"/>
  <c r="AG21" i="1"/>
  <c r="AF21" i="1"/>
  <c r="AE21" i="1"/>
  <c r="L8" i="1"/>
  <c r="K8" i="1"/>
  <c r="J8" i="1"/>
  <c r="I8" i="1"/>
  <c r="H8" i="1"/>
  <c r="G8" i="1"/>
  <c r="E8" i="1"/>
  <c r="E11" i="1" s="1"/>
  <c r="E12" i="1" s="1"/>
  <c r="D8" i="1"/>
  <c r="D9" i="1" s="1"/>
  <c r="C8" i="1"/>
  <c r="C11" i="1" s="1"/>
  <c r="C12" i="1" s="1"/>
  <c r="E5" i="1"/>
  <c r="D5" i="1" s="1"/>
  <c r="C5" i="1" s="1"/>
  <c r="L7" i="9" l="1"/>
  <c r="L8" i="9"/>
  <c r="L9" i="9"/>
  <c r="P17" i="9"/>
  <c r="AD17" i="9"/>
  <c r="N12" i="13"/>
  <c r="N20" i="13"/>
  <c r="N21" i="13"/>
  <c r="O10" i="13"/>
  <c r="N33" i="11"/>
  <c r="O32" i="11"/>
  <c r="O33" i="11" s="1"/>
  <c r="M30" i="11"/>
  <c r="N29" i="11"/>
  <c r="O26" i="11"/>
  <c r="O27" i="11" s="1"/>
  <c r="N25" i="11"/>
  <c r="M11" i="11"/>
  <c r="N10" i="11"/>
  <c r="M9" i="11"/>
  <c r="N13" i="11"/>
  <c r="M14" i="11"/>
  <c r="M21" i="9"/>
  <c r="L16" i="9"/>
  <c r="L15" i="9"/>
  <c r="N20" i="9"/>
  <c r="M14" i="9"/>
  <c r="D17" i="9"/>
  <c r="M6" i="9"/>
  <c r="S12" i="1"/>
  <c r="J11" i="1"/>
  <c r="J9" i="1"/>
  <c r="K11" i="1"/>
  <c r="K9" i="1"/>
  <c r="H11" i="1"/>
  <c r="H9" i="1"/>
  <c r="L9" i="1"/>
  <c r="L11" i="1"/>
  <c r="U12" i="1"/>
  <c r="I9" i="1"/>
  <c r="I11" i="1"/>
  <c r="W12" i="1"/>
  <c r="V12" i="1"/>
  <c r="T12" i="1"/>
  <c r="D11" i="1"/>
  <c r="D12" i="1" s="1"/>
  <c r="C9" i="1"/>
  <c r="E9" i="1"/>
  <c r="G11" i="1"/>
  <c r="G9" i="1"/>
  <c r="M8" i="9" l="1"/>
  <c r="M9" i="9"/>
  <c r="M7" i="9"/>
  <c r="AE17" i="9"/>
  <c r="Q17" i="9"/>
  <c r="O12" i="13"/>
  <c r="O20" i="13"/>
  <c r="O21" i="13"/>
  <c r="P10" i="13"/>
  <c r="N30" i="11"/>
  <c r="O29" i="11"/>
  <c r="O30" i="11" s="1"/>
  <c r="O25" i="11"/>
  <c r="N11" i="11"/>
  <c r="N9" i="11"/>
  <c r="O10" i="11"/>
  <c r="O13" i="11"/>
  <c r="O14" i="11" s="1"/>
  <c r="N14" i="11"/>
  <c r="M16" i="9"/>
  <c r="M15" i="9"/>
  <c r="N22" i="9"/>
  <c r="N21" i="9"/>
  <c r="N23" i="9"/>
  <c r="O20" i="9"/>
  <c r="N14" i="9"/>
  <c r="E17" i="9"/>
  <c r="N6" i="9"/>
  <c r="H12" i="1"/>
  <c r="J12" i="1"/>
  <c r="I12" i="1"/>
  <c r="L12" i="1"/>
  <c r="G12" i="1"/>
  <c r="K12" i="1"/>
  <c r="N9" i="9" l="1"/>
  <c r="N7" i="9"/>
  <c r="N8" i="9"/>
  <c r="R17" i="9"/>
  <c r="AF17" i="9"/>
  <c r="P12" i="13"/>
  <c r="P20" i="13"/>
  <c r="P21" i="13"/>
  <c r="Q10" i="13"/>
  <c r="O9" i="11"/>
  <c r="O11" i="11"/>
  <c r="N15" i="9"/>
  <c r="N16" i="9"/>
  <c r="O22" i="9"/>
  <c r="O21" i="9"/>
  <c r="O23" i="9"/>
  <c r="P20" i="9"/>
  <c r="O14" i="9"/>
  <c r="F17" i="9"/>
  <c r="O6" i="9"/>
  <c r="O7" i="9" l="1"/>
  <c r="O8" i="9"/>
  <c r="O9" i="9"/>
  <c r="AG17" i="9"/>
  <c r="S17" i="9"/>
  <c r="Q12" i="13"/>
  <c r="Q21" i="13"/>
  <c r="Q20" i="13"/>
  <c r="R10" i="13"/>
  <c r="O16" i="9"/>
  <c r="O15" i="9"/>
  <c r="P22" i="9"/>
  <c r="P21" i="9"/>
  <c r="P23" i="9"/>
  <c r="Q20" i="9"/>
  <c r="P14" i="9"/>
  <c r="G17" i="9"/>
  <c r="P6" i="9"/>
  <c r="P7" i="9" l="1"/>
  <c r="P8" i="9"/>
  <c r="P9" i="9"/>
  <c r="T17" i="9"/>
  <c r="AH17" i="9"/>
  <c r="R12" i="13"/>
  <c r="R21" i="13"/>
  <c r="R20" i="13"/>
  <c r="S10" i="13"/>
  <c r="P15" i="9"/>
  <c r="P16" i="9"/>
  <c r="Q22" i="9"/>
  <c r="Q21" i="9"/>
  <c r="Q23" i="9"/>
  <c r="R20" i="9"/>
  <c r="Q14" i="9"/>
  <c r="H17" i="9"/>
  <c r="Q6" i="9"/>
  <c r="Q8" i="9" l="1"/>
  <c r="Q9" i="9"/>
  <c r="Q7" i="9"/>
  <c r="AI17" i="9"/>
  <c r="U17" i="9"/>
  <c r="S12" i="13"/>
  <c r="S20" i="13"/>
  <c r="S21" i="13"/>
  <c r="T10" i="13"/>
  <c r="Q16" i="9"/>
  <c r="Q15" i="9"/>
  <c r="R22" i="9"/>
  <c r="R21" i="9"/>
  <c r="R23" i="9"/>
  <c r="S20" i="9"/>
  <c r="R14" i="9"/>
  <c r="I17" i="9"/>
  <c r="R6" i="9"/>
  <c r="R9" i="9" l="1"/>
  <c r="R7" i="9"/>
  <c r="R8" i="9"/>
  <c r="V17" i="9"/>
  <c r="AJ17" i="9"/>
  <c r="T12" i="13"/>
  <c r="T20" i="13"/>
  <c r="T21" i="13"/>
  <c r="U10" i="13"/>
  <c r="R15" i="9"/>
  <c r="R16" i="9"/>
  <c r="S22" i="9"/>
  <c r="S23" i="9"/>
  <c r="S21" i="9"/>
  <c r="T20" i="9"/>
  <c r="S14" i="9"/>
  <c r="J17" i="9"/>
  <c r="S6" i="9"/>
  <c r="S7" i="9" l="1"/>
  <c r="S8" i="9"/>
  <c r="S9" i="9"/>
  <c r="AL17" i="9"/>
  <c r="AK17" i="9"/>
  <c r="W17" i="9"/>
  <c r="U12" i="13"/>
  <c r="U21" i="13"/>
  <c r="U20" i="13"/>
  <c r="V10" i="13"/>
  <c r="S15" i="9"/>
  <c r="S16" i="9"/>
  <c r="T22" i="9"/>
  <c r="T23" i="9"/>
  <c r="T21" i="9"/>
  <c r="U20" i="9"/>
  <c r="T14" i="9"/>
  <c r="K17" i="9"/>
  <c r="T6" i="9"/>
  <c r="T7" i="9" l="1"/>
  <c r="T8" i="9"/>
  <c r="T9" i="9"/>
  <c r="X17" i="9"/>
  <c r="V12" i="13"/>
  <c r="V11" i="13"/>
  <c r="V21" i="13"/>
  <c r="V20" i="13"/>
  <c r="W10" i="13"/>
  <c r="T16" i="9"/>
  <c r="T15" i="9"/>
  <c r="U22" i="9"/>
  <c r="U23" i="9"/>
  <c r="U21" i="9"/>
  <c r="V20" i="9"/>
  <c r="U14" i="9"/>
  <c r="L17" i="9"/>
  <c r="U6" i="9"/>
  <c r="U8" i="9" l="1"/>
  <c r="U9" i="9"/>
  <c r="U7" i="9"/>
  <c r="Z17" i="9"/>
  <c r="Y17" i="9"/>
  <c r="W12" i="13"/>
  <c r="W11" i="13"/>
  <c r="W21" i="13"/>
  <c r="W20" i="13"/>
  <c r="X10" i="13"/>
  <c r="U16" i="9"/>
  <c r="U15" i="9"/>
  <c r="V22" i="9"/>
  <c r="V23" i="9"/>
  <c r="V21" i="9"/>
  <c r="W20" i="9"/>
  <c r="V14" i="9"/>
  <c r="M17" i="9"/>
  <c r="V6" i="9"/>
  <c r="V9" i="9" l="1"/>
  <c r="V7" i="9"/>
  <c r="V8" i="9"/>
  <c r="X12" i="13"/>
  <c r="X11" i="13"/>
  <c r="X20" i="13"/>
  <c r="X21" i="13"/>
  <c r="Y10" i="13"/>
  <c r="V15" i="9"/>
  <c r="V16" i="9"/>
  <c r="W22" i="9"/>
  <c r="W23" i="9"/>
  <c r="W21" i="9"/>
  <c r="X20" i="9"/>
  <c r="W14" i="9"/>
  <c r="N17" i="9"/>
  <c r="W6" i="9"/>
  <c r="W7" i="9" l="1"/>
  <c r="W8" i="9"/>
  <c r="W9" i="9"/>
  <c r="Y12" i="13"/>
  <c r="Y11" i="13"/>
  <c r="Y21" i="13"/>
  <c r="Y20" i="13"/>
  <c r="Z10" i="13"/>
  <c r="W16" i="9"/>
  <c r="W15" i="9"/>
  <c r="X22" i="9"/>
  <c r="X23" i="9"/>
  <c r="X21" i="9"/>
  <c r="Y20" i="9"/>
  <c r="X14" i="9"/>
  <c r="X6" i="9"/>
  <c r="X7" i="9" l="1"/>
  <c r="X8" i="9"/>
  <c r="X9" i="9"/>
  <c r="Z12" i="13"/>
  <c r="Z11" i="13"/>
  <c r="Z20" i="13"/>
  <c r="Z21" i="13"/>
  <c r="AA10" i="13"/>
  <c r="X15" i="9"/>
  <c r="X16" i="9"/>
  <c r="Y22" i="9"/>
  <c r="Y23" i="9"/>
  <c r="Y21" i="9"/>
  <c r="Z20" i="9"/>
  <c r="Y14" i="9"/>
  <c r="Y6" i="9"/>
  <c r="Y8" i="9" l="1"/>
  <c r="Y9" i="9"/>
  <c r="Y7" i="9"/>
  <c r="AA12" i="13"/>
  <c r="AA11" i="13"/>
  <c r="AA21" i="13"/>
  <c r="AA20" i="13"/>
  <c r="AB10" i="13"/>
  <c r="Y15" i="9"/>
  <c r="Y16" i="9"/>
  <c r="AA20" i="9"/>
  <c r="Z22" i="9"/>
  <c r="Z23" i="9"/>
  <c r="Z21" i="9"/>
  <c r="Z14" i="9"/>
  <c r="Z6" i="9"/>
  <c r="AA6" i="9" l="1"/>
  <c r="Z9" i="9"/>
  <c r="Z7" i="9"/>
  <c r="Z8" i="9"/>
  <c r="AB12" i="13"/>
  <c r="AB11" i="13"/>
  <c r="AB20" i="13"/>
  <c r="AB21" i="13"/>
  <c r="AC10" i="13"/>
  <c r="AB6" i="9"/>
  <c r="AA14" i="9"/>
  <c r="Z15" i="9"/>
  <c r="Z16" i="9"/>
  <c r="AB20" i="9"/>
  <c r="AA22" i="9"/>
  <c r="AA21" i="9"/>
  <c r="AA23" i="9"/>
  <c r="AB7" i="9" l="1"/>
  <c r="AB8" i="9"/>
  <c r="AB9" i="9"/>
  <c r="AA7" i="9"/>
  <c r="AA8" i="9"/>
  <c r="AA9" i="9"/>
  <c r="AC12" i="13"/>
  <c r="AC11" i="13"/>
  <c r="AC21" i="13"/>
  <c r="AC20" i="13"/>
  <c r="AD10" i="13"/>
  <c r="AB23" i="9"/>
  <c r="AB22" i="9"/>
  <c r="AB21" i="9"/>
  <c r="AC20" i="9"/>
  <c r="AB14" i="9"/>
  <c r="AA15" i="9"/>
  <c r="AA16" i="9"/>
  <c r="AC6" i="9"/>
  <c r="AC8" i="9" l="1"/>
  <c r="AC9" i="9"/>
  <c r="AC7" i="9"/>
  <c r="AD12" i="13"/>
  <c r="AD11" i="13"/>
  <c r="AD21" i="13"/>
  <c r="AD20" i="13"/>
  <c r="AE10" i="13"/>
  <c r="AD6" i="9"/>
  <c r="AC23" i="9"/>
  <c r="AC22" i="9"/>
  <c r="AC21" i="9"/>
  <c r="AD20" i="9"/>
  <c r="AC14" i="9"/>
  <c r="AB15" i="9"/>
  <c r="AB16" i="9"/>
  <c r="AD9" i="9" l="1"/>
  <c r="AD7" i="9"/>
  <c r="AD8" i="9"/>
  <c r="AE12" i="13"/>
  <c r="AE11" i="13"/>
  <c r="AE21" i="13"/>
  <c r="AE20" i="13"/>
  <c r="AF10" i="13"/>
  <c r="AD22" i="9"/>
  <c r="AD21" i="9"/>
  <c r="AD23" i="9"/>
  <c r="AE20" i="9"/>
  <c r="AC16" i="9"/>
  <c r="AC15" i="9"/>
  <c r="AD14" i="9"/>
  <c r="AE6" i="9"/>
  <c r="AE7" i="9" l="1"/>
  <c r="AE8" i="9"/>
  <c r="AE9" i="9"/>
  <c r="AF12" i="13"/>
  <c r="AF11" i="13"/>
  <c r="AF21" i="13"/>
  <c r="AF20" i="13"/>
  <c r="AG10" i="13"/>
  <c r="AF6" i="9"/>
  <c r="AE23" i="9"/>
  <c r="AE22" i="9"/>
  <c r="AE21" i="9"/>
  <c r="AF20" i="9"/>
  <c r="AD15" i="9"/>
  <c r="AD16" i="9"/>
  <c r="AE14" i="9"/>
  <c r="AF7" i="9" l="1"/>
  <c r="AF8" i="9"/>
  <c r="AF9" i="9"/>
  <c r="AG12" i="13"/>
  <c r="AG11" i="13"/>
  <c r="AG21" i="13"/>
  <c r="AG20" i="13"/>
  <c r="AH10" i="13"/>
  <c r="AF23" i="9"/>
  <c r="AF22" i="9"/>
  <c r="AF21" i="9"/>
  <c r="AG20" i="9"/>
  <c r="AE16" i="9"/>
  <c r="AE15" i="9"/>
  <c r="AF14" i="9"/>
  <c r="AG6" i="9"/>
  <c r="AG8" i="9" l="1"/>
  <c r="AG9" i="9"/>
  <c r="AG7" i="9"/>
  <c r="AH11" i="13"/>
  <c r="AH12" i="13"/>
  <c r="AH21" i="13"/>
  <c r="AH20" i="13"/>
  <c r="AI10" i="13"/>
  <c r="AG23" i="9"/>
  <c r="AG22" i="9"/>
  <c r="AG21" i="9"/>
  <c r="AH20" i="9"/>
  <c r="AF16" i="9"/>
  <c r="AF15" i="9"/>
  <c r="AG14" i="9"/>
  <c r="AH6" i="9"/>
  <c r="AH9" i="9" l="1"/>
  <c r="AH7" i="9"/>
  <c r="AH8" i="9"/>
  <c r="AI12" i="13"/>
  <c r="AI11" i="13"/>
  <c r="AI20" i="13"/>
  <c r="AI21" i="13"/>
  <c r="AJ10" i="13"/>
  <c r="AH23" i="9"/>
  <c r="AH22" i="9"/>
  <c r="AH21" i="9"/>
  <c r="AI20" i="9"/>
  <c r="AI6" i="9"/>
  <c r="AG16" i="9"/>
  <c r="AG15" i="9"/>
  <c r="AH14" i="9"/>
  <c r="AI7" i="9" l="1"/>
  <c r="AI8" i="9"/>
  <c r="AI9" i="9"/>
  <c r="AJ12" i="13"/>
  <c r="AJ11" i="13"/>
  <c r="AJ21" i="13"/>
  <c r="AJ20" i="13"/>
  <c r="AK10" i="13"/>
  <c r="AJ6" i="9"/>
  <c r="AI22" i="9"/>
  <c r="AI23" i="9"/>
  <c r="AI21" i="9"/>
  <c r="AJ20" i="9"/>
  <c r="AH15" i="9"/>
  <c r="AH16" i="9"/>
  <c r="AI14" i="9"/>
  <c r="AJ7" i="9" l="1"/>
  <c r="AJ8" i="9"/>
  <c r="AJ9" i="9"/>
  <c r="AK12" i="13"/>
  <c r="AK11" i="13"/>
  <c r="AK20" i="13"/>
  <c r="AK21" i="13"/>
  <c r="AL10" i="13"/>
  <c r="AJ22" i="9"/>
  <c r="AJ23" i="9"/>
  <c r="AJ21" i="9"/>
  <c r="AK20" i="9"/>
  <c r="AI15" i="9"/>
  <c r="AI16" i="9"/>
  <c r="AJ14" i="9"/>
  <c r="AK6" i="9"/>
  <c r="AK8" i="9" l="1"/>
  <c r="AK9" i="9"/>
  <c r="AK7" i="9"/>
  <c r="AL12" i="13"/>
  <c r="AL11" i="13"/>
  <c r="AL20" i="13"/>
  <c r="AL21" i="13"/>
  <c r="AK23" i="9"/>
  <c r="AK22" i="9"/>
  <c r="AK21" i="9"/>
  <c r="AL20" i="9"/>
  <c r="AJ16" i="9"/>
  <c r="AJ15" i="9"/>
  <c r="AK14" i="9"/>
  <c r="AL6" i="9"/>
  <c r="AL9" i="9" l="1"/>
  <c r="AL7" i="9"/>
  <c r="AL8" i="9"/>
  <c r="AL22" i="9"/>
  <c r="AL21" i="9"/>
  <c r="AL23" i="9"/>
  <c r="AK16" i="9"/>
  <c r="AK15" i="9"/>
  <c r="AL14" i="9"/>
  <c r="AL15" i="9" l="1"/>
  <c r="AL16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9998A7A-1964-432C-B7FD-EF101F853EA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8851AD9-64C0-42B9-B60E-CC5746567935}" name="WorksheetConnection_1 yr Graph Data!$D$16:$H$17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1yrGraphDataD16H171"/>
        </x15:connection>
      </ext>
    </extLst>
  </connection>
</connections>
</file>

<file path=xl/sharedStrings.xml><?xml version="1.0" encoding="utf-8"?>
<sst xmlns="http://schemas.openxmlformats.org/spreadsheetml/2006/main" count="417" uniqueCount="99">
  <si>
    <t>Hugo Carter Dashboard</t>
  </si>
  <si>
    <t>Month:</t>
  </si>
  <si>
    <t>Enter the next financial year-end date in the format dd/mm/yy:</t>
  </si>
  <si>
    <t>YTD</t>
  </si>
  <si>
    <t>Annual             Targets</t>
  </si>
  <si>
    <t>YTD             Targets</t>
  </si>
  <si>
    <t>YTD             % Target</t>
  </si>
  <si>
    <t>Turnover</t>
  </si>
  <si>
    <t>Cost of Sales</t>
  </si>
  <si>
    <t>Gross Profit</t>
  </si>
  <si>
    <t>GP%</t>
  </si>
  <si>
    <t>Overheads</t>
  </si>
  <si>
    <t>NP before Tax</t>
  </si>
  <si>
    <t>NP%</t>
  </si>
  <si>
    <t>Organic spend</t>
  </si>
  <si>
    <t>Total visits</t>
  </si>
  <si>
    <t>Total calls</t>
  </si>
  <si>
    <t>Total spend</t>
  </si>
  <si>
    <t>Enquiries</t>
  </si>
  <si>
    <t>Quotes</t>
  </si>
  <si>
    <t>Conversion Rate (Enquiries to Quotes)</t>
  </si>
  <si>
    <t>Sales No.</t>
  </si>
  <si>
    <t>Conversion Rate (Quote to Sale)</t>
  </si>
  <si>
    <t>Net Sales £</t>
  </si>
  <si>
    <t>Avg Sales £</t>
  </si>
  <si>
    <t>Total</t>
  </si>
  <si>
    <t>Turnover (Xero)</t>
  </si>
  <si>
    <t>Enquiries (unique, without friends and othres)</t>
  </si>
  <si>
    <t>Quotes (unique no of individuals, without more than 1 quo per person)</t>
  </si>
  <si>
    <t>Visits No.</t>
  </si>
  <si>
    <t>Conversion Rate (Visit to Sale)</t>
  </si>
  <si>
    <t>Turnover (Total income)</t>
  </si>
  <si>
    <t>Cost of Sales (total cost of sales)</t>
  </si>
  <si>
    <t>Overheads (Total Operating Expenses)</t>
  </si>
  <si>
    <t>SEO</t>
  </si>
  <si>
    <t>PPC</t>
  </si>
  <si>
    <t>Number of PPC calls (from Infinity)</t>
  </si>
  <si>
    <t>Number of organic calls (from Infinity)</t>
  </si>
  <si>
    <t>Number of website direct calls (from Infinity)</t>
  </si>
  <si>
    <t>Keywords ranking on Google (from SEO report)</t>
  </si>
  <si>
    <t>Keywords ranking on the 1st page of Google (from SEO report)</t>
  </si>
  <si>
    <t>Direct traffic</t>
  </si>
  <si>
    <t>PPC spend (from PPC report)</t>
  </si>
  <si>
    <t>n/a</t>
  </si>
  <si>
    <t>Number of organic visits (from Google Analytics - All users)</t>
  </si>
  <si>
    <t>Number of PPC visits (from Google Analytics - All users)</t>
  </si>
  <si>
    <t>Number of direct visits (from Google Analytics - All users)</t>
  </si>
  <si>
    <t>Totals</t>
  </si>
  <si>
    <t>Sales</t>
  </si>
  <si>
    <t>Financial performance - Xero</t>
  </si>
  <si>
    <t>Website performance - Google Analytics</t>
  </si>
  <si>
    <t>Number of direct visits (from Google Analytics - Users)</t>
  </si>
  <si>
    <t>PPC spend (from PPC report - December 2018)</t>
  </si>
  <si>
    <t>PPC spend (from PPC report - December 2017)</t>
  </si>
  <si>
    <t xml:space="preserve">Number of organic visits (from Google Analytics - Users) </t>
  </si>
  <si>
    <t xml:space="preserve">Number of PPC visits (from Google Analytics - Users) </t>
  </si>
  <si>
    <t>29(??)</t>
  </si>
  <si>
    <t>143(??)</t>
  </si>
  <si>
    <t>-</t>
  </si>
  <si>
    <t>?</t>
  </si>
  <si>
    <t xml:space="preserve">Number of organic calls (from Infinity) </t>
  </si>
  <si>
    <r>
      <t xml:space="preserve">Number of organic calls (from Infinity) </t>
    </r>
    <r>
      <rPr>
        <b/>
        <sz val="14"/>
        <color rgb="FF8C103D"/>
        <rFont val="Calibri"/>
        <family val="2"/>
        <charset val="238"/>
      </rPr>
      <t>(Organic Search)</t>
    </r>
  </si>
  <si>
    <t xml:space="preserve">Number of PPC calls (from Infinity)  </t>
  </si>
  <si>
    <r>
      <t>Number of PPC calls (from Infinity) (</t>
    </r>
    <r>
      <rPr>
        <b/>
        <sz val="14"/>
        <color rgb="FF8C103D"/>
        <rFont val="Calibri"/>
        <family val="2"/>
        <charset val="238"/>
      </rPr>
      <t>Paid Search)</t>
    </r>
  </si>
  <si>
    <t xml:space="preserve">Number of website direct calls (from Infinity) </t>
  </si>
  <si>
    <r>
      <t xml:space="preserve">Number of website direct calls (from Infinity) </t>
    </r>
    <r>
      <rPr>
        <b/>
        <sz val="14"/>
        <color rgb="FF8C103D"/>
        <rFont val="Calibri"/>
        <family val="2"/>
        <charset val="238"/>
      </rPr>
      <t>(Website Direct)</t>
    </r>
  </si>
  <si>
    <t>Turnover (total income)</t>
  </si>
  <si>
    <t>SILENT WINDOWS</t>
  </si>
  <si>
    <t>Actual Monthly Turnover (Total income)</t>
  </si>
  <si>
    <t>Forecasted Monthly Turnover</t>
  </si>
  <si>
    <t>Actual Monthly Turnover</t>
  </si>
  <si>
    <t>Net Profit</t>
  </si>
  <si>
    <t>data sheet</t>
  </si>
  <si>
    <t>Select Year</t>
  </si>
  <si>
    <t>Conversion rate (Enquiries to Quotes)</t>
  </si>
  <si>
    <t>Select option 1</t>
  </si>
  <si>
    <t>Select Option 2</t>
  </si>
  <si>
    <t>Select Option 1</t>
  </si>
  <si>
    <t>Select Option 3</t>
  </si>
  <si>
    <t xml:space="preserve">Select </t>
  </si>
  <si>
    <t>Year</t>
  </si>
  <si>
    <t>SEO Hugo Carter</t>
  </si>
  <si>
    <t>select</t>
  </si>
  <si>
    <t>SEO Silent Windows</t>
  </si>
  <si>
    <t>Rate (Enquiries to Quotes)</t>
  </si>
  <si>
    <t>Rate (Quote to Sale)</t>
  </si>
  <si>
    <t>Actual Turnover</t>
  </si>
  <si>
    <t>web</t>
  </si>
  <si>
    <t>Telesales</t>
  </si>
  <si>
    <t>Social Media</t>
  </si>
  <si>
    <t>Germany</t>
  </si>
  <si>
    <t>France</t>
  </si>
  <si>
    <t>Austria</t>
  </si>
  <si>
    <t>England</t>
  </si>
  <si>
    <t>Spain</t>
  </si>
  <si>
    <t>Italy</t>
  </si>
  <si>
    <t>Greece</t>
  </si>
  <si>
    <t>Holland</t>
  </si>
  <si>
    <t>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</si>
</sst>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164" formatCode="&quot;£&quot;#,##0"/>
    <numFmt numFmtId="165" formatCode="0.0%"/>
    <numFmt numFmtId="166" formatCode="#,##0_ ;[Red]\-#,##0\ "/>
    <numFmt numFmtId="167" formatCode="&quot;£&quot;#,##0.00"/>
  </numFmts>
  <fonts count="19" x14ac:knownFonts="1">
    <font>
      <sz val="11"/>
      <color rgb="FF000000"/>
      <name val="Calibri"/>
    </font>
    <font>
      <sz val="48"/>
      <color rgb="FF8C103D"/>
      <name val="Calibri"/>
      <family val="2"/>
    </font>
    <font>
      <sz val="11"/>
      <name val="Calibri"/>
      <family val="2"/>
    </font>
    <font>
      <sz val="24"/>
      <color rgb="FF8C103D"/>
      <name val="Calibri"/>
      <family val="2"/>
    </font>
    <font>
      <sz val="24"/>
      <color rgb="FF000000"/>
      <name val="Calibri"/>
      <family val="2"/>
    </font>
    <font>
      <i/>
      <sz val="24"/>
      <color rgb="FF8C103D"/>
      <name val="Calibri"/>
      <family val="2"/>
    </font>
    <font>
      <sz val="16"/>
      <color rgb="FF8C103D"/>
      <name val="Calibri"/>
      <family val="2"/>
    </font>
    <font>
      <sz val="16"/>
      <color rgb="FF1C3864"/>
      <name val="Calibri"/>
      <family val="2"/>
    </font>
    <font>
      <sz val="16"/>
      <color rgb="FF000000"/>
      <name val="Calibri"/>
      <family val="2"/>
    </font>
    <font>
      <i/>
      <sz val="14"/>
      <color rgb="FF1C3864"/>
      <name val="Calibri"/>
      <family val="2"/>
    </font>
    <font>
      <sz val="14"/>
      <color rgb="FF000000"/>
      <name val="Calibri"/>
      <family val="2"/>
    </font>
    <font>
      <sz val="14"/>
      <color rgb="FF1C3864"/>
      <name val="Calibri"/>
      <family val="2"/>
    </font>
    <font>
      <sz val="14"/>
      <color rgb="FF8C103D"/>
      <name val="Calibri"/>
      <family val="2"/>
    </font>
    <font>
      <b/>
      <sz val="14"/>
      <color rgb="FF000000"/>
      <name val="Calibri"/>
      <family val="2"/>
    </font>
    <font>
      <sz val="14"/>
      <name val="Calibri"/>
      <family val="2"/>
    </font>
    <font>
      <b/>
      <sz val="18"/>
      <color theme="4" tint="0.39997558519241921"/>
      <name val="Calibri"/>
      <family val="2"/>
    </font>
    <font>
      <b/>
      <sz val="14"/>
      <color rgb="FF8C103D"/>
      <name val="Calibri"/>
      <family val="2"/>
      <charset val="238"/>
    </font>
    <font>
      <b/>
      <sz val="20"/>
      <color rgb="FF000000"/>
      <name val="Calibri"/>
      <family val="2"/>
    </font>
    <font>
      <sz val="11"/>
      <color rgb="FF0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CE4ED"/>
        <bgColor rgb="FFFCE4ED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D8D8D8"/>
      </patternFill>
    </fill>
    <fill>
      <patternFill patternType="solid">
        <fgColor theme="9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7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theme="2" tint="-9.9948118533890809E-2"/>
        <bgColor rgb="FFFFFFFF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indexed="64"/>
      </patternFill>
    </fill>
  </fills>
  <borders count="8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1C3864"/>
      </left>
      <right/>
      <top style="thin">
        <color rgb="FF1C3864"/>
      </top>
      <bottom/>
      <diagonal/>
    </border>
    <border>
      <left/>
      <right/>
      <top style="thin">
        <color rgb="FF1C3864"/>
      </top>
      <bottom/>
      <diagonal/>
    </border>
    <border>
      <left/>
      <right style="thin">
        <color rgb="FF1C3864"/>
      </right>
      <top style="thin">
        <color rgb="FF1C3864"/>
      </top>
      <bottom/>
      <diagonal/>
    </border>
    <border>
      <left style="thin">
        <color rgb="FF1C3864"/>
      </left>
      <right/>
      <top style="thin">
        <color rgb="FF1C3864"/>
      </top>
      <bottom/>
      <diagonal/>
    </border>
    <border>
      <left/>
      <right/>
      <top style="thin">
        <color rgb="FF1C3864"/>
      </top>
      <bottom/>
      <diagonal/>
    </border>
    <border>
      <left/>
      <right style="thin">
        <color rgb="FF1C3864"/>
      </right>
      <top style="thin">
        <color rgb="FF1C3864"/>
      </top>
      <bottom/>
      <diagonal/>
    </border>
    <border>
      <left/>
      <right style="thin">
        <color rgb="FF1C3864"/>
      </right>
      <top style="thin">
        <color rgb="FF1C3864"/>
      </top>
      <bottom/>
      <diagonal/>
    </border>
    <border>
      <left/>
      <right style="thin">
        <color rgb="FF1C3864"/>
      </right>
      <top/>
      <bottom style="thin">
        <color rgb="FF1C3864"/>
      </bottom>
      <diagonal/>
    </border>
    <border>
      <left style="thin">
        <color rgb="FF1C3864"/>
      </left>
      <right style="thin">
        <color rgb="FF1C3864"/>
      </right>
      <top/>
      <bottom style="thin">
        <color rgb="FF1C3864"/>
      </bottom>
      <diagonal/>
    </border>
    <border>
      <left style="thin">
        <color rgb="FF1C3864"/>
      </left>
      <right style="thin">
        <color rgb="FF1C3864"/>
      </right>
      <top style="thin">
        <color rgb="FF1C3864"/>
      </top>
      <bottom/>
      <diagonal/>
    </border>
    <border>
      <left/>
      <right style="thin">
        <color rgb="FF1C3864"/>
      </right>
      <top/>
      <bottom/>
      <diagonal/>
    </border>
    <border>
      <left style="thin">
        <color rgb="FF1C3864"/>
      </left>
      <right style="thin">
        <color rgb="FF1C3864"/>
      </right>
      <top style="thin">
        <color rgb="FF1C3864"/>
      </top>
      <bottom style="thin">
        <color rgb="FF1C3864"/>
      </bottom>
      <diagonal/>
    </border>
    <border>
      <left style="thin">
        <color rgb="FF1C3864"/>
      </left>
      <right/>
      <top style="thin">
        <color rgb="FF1C3864"/>
      </top>
      <bottom style="thin">
        <color rgb="FF1C3864"/>
      </bottom>
      <diagonal/>
    </border>
    <border>
      <left/>
      <right style="thin">
        <color rgb="FF1C3864"/>
      </right>
      <top style="thin">
        <color rgb="FF1C3864"/>
      </top>
      <bottom style="thin">
        <color rgb="FF1C3864"/>
      </bottom>
      <diagonal/>
    </border>
    <border>
      <left style="thin">
        <color rgb="FF1C3864"/>
      </left>
      <right/>
      <top style="thin">
        <color rgb="FF1C3864"/>
      </top>
      <bottom style="thin">
        <color rgb="FF1C3864"/>
      </bottom>
      <diagonal/>
    </border>
    <border>
      <left/>
      <right/>
      <top style="thin">
        <color rgb="FF1C3864"/>
      </top>
      <bottom style="thin">
        <color rgb="FF1C3864"/>
      </bottom>
      <diagonal/>
    </border>
    <border>
      <left/>
      <right style="thin">
        <color rgb="FF000000"/>
      </right>
      <top style="thin">
        <color rgb="FF1C3864"/>
      </top>
      <bottom style="thin">
        <color rgb="FF1C3864"/>
      </bottom>
      <diagonal/>
    </border>
    <border>
      <left/>
      <right style="thin">
        <color rgb="FF000000"/>
      </right>
      <top style="thin">
        <color rgb="FF1C3864"/>
      </top>
      <bottom style="thin">
        <color rgb="FF1C38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1C38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1C38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1C3864"/>
      </right>
      <top/>
      <bottom style="thin">
        <color rgb="FF1C3864"/>
      </bottom>
      <diagonal/>
    </border>
    <border>
      <left style="thin">
        <color rgb="FF1C3864"/>
      </left>
      <right style="thin">
        <color rgb="FF1C3864"/>
      </right>
      <top/>
      <bottom style="thin">
        <color rgb="FF1C3864"/>
      </bottom>
      <diagonal/>
    </border>
    <border>
      <left style="thin">
        <color rgb="FF1C3864"/>
      </left>
      <right/>
      <top/>
      <bottom style="thin">
        <color rgb="FF1C3864"/>
      </bottom>
      <diagonal/>
    </border>
    <border>
      <left style="thin">
        <color rgb="FF1C3864"/>
      </left>
      <right/>
      <top style="thin">
        <color rgb="FF1C3864"/>
      </top>
      <bottom/>
      <diagonal/>
    </border>
    <border>
      <left/>
      <right/>
      <top/>
      <bottom style="thin">
        <color rgb="FF1C38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1C3864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1C38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1C3864"/>
      </left>
      <right style="thin">
        <color rgb="FF1C3864"/>
      </right>
      <top style="thin">
        <color rgb="FF1C38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330">
    <xf numFmtId="0" fontId="0" fillId="0" borderId="0" xfId="0"/>
    <xf numFmtId="0" fontId="1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right" vertical="center"/>
    </xf>
    <xf numFmtId="0" fontId="4" fillId="2" borderId="4" xfId="0" applyFont="1" applyFill="1" applyBorder="1"/>
    <xf numFmtId="0" fontId="3" fillId="2" borderId="4" xfId="0" applyFont="1" applyFill="1" applyBorder="1" applyAlignment="1">
      <alignment vertical="top"/>
    </xf>
    <xf numFmtId="0" fontId="3" fillId="3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top"/>
    </xf>
    <xf numFmtId="0" fontId="8" fillId="2" borderId="4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2" borderId="4" xfId="0" applyFont="1" applyFill="1" applyBorder="1"/>
    <xf numFmtId="0" fontId="10" fillId="2" borderId="4" xfId="0" applyFont="1" applyFill="1" applyBorder="1" applyAlignment="1">
      <alignment horizontal="left"/>
    </xf>
    <xf numFmtId="0" fontId="10" fillId="2" borderId="4" xfId="0" applyFont="1" applyFill="1" applyBorder="1"/>
    <xf numFmtId="0" fontId="10" fillId="2" borderId="4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17" fontId="12" fillId="2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left"/>
    </xf>
    <xf numFmtId="6" fontId="11" fillId="0" borderId="5" xfId="0" applyNumberFormat="1" applyFont="1" applyBorder="1" applyAlignment="1">
      <alignment horizontal="right"/>
    </xf>
    <xf numFmtId="6" fontId="11" fillId="0" borderId="18" xfId="0" applyNumberFormat="1" applyFont="1" applyBorder="1" applyAlignment="1">
      <alignment horizontal="center"/>
    </xf>
    <xf numFmtId="164" fontId="9" fillId="2" borderId="5" xfId="0" applyNumberFormat="1" applyFont="1" applyFill="1" applyBorder="1" applyAlignment="1">
      <alignment horizontal="center"/>
    </xf>
    <xf numFmtId="9" fontId="9" fillId="2" borderId="5" xfId="0" applyNumberFormat="1" applyFont="1" applyFill="1" applyBorder="1" applyAlignment="1">
      <alignment horizontal="center"/>
    </xf>
    <xf numFmtId="6" fontId="11" fillId="2" borderId="5" xfId="0" applyNumberFormat="1" applyFont="1" applyFill="1" applyBorder="1" applyAlignment="1">
      <alignment horizontal="right"/>
    </xf>
    <xf numFmtId="6" fontId="11" fillId="2" borderId="19" xfId="0" applyNumberFormat="1" applyFont="1" applyFill="1" applyBorder="1" applyAlignment="1">
      <alignment horizontal="center"/>
    </xf>
    <xf numFmtId="6" fontId="11" fillId="2" borderId="17" xfId="0" applyNumberFormat="1" applyFont="1" applyFill="1" applyBorder="1" applyAlignment="1">
      <alignment horizontal="center"/>
    </xf>
    <xf numFmtId="6" fontId="11" fillId="2" borderId="20" xfId="0" applyNumberFormat="1" applyFont="1" applyFill="1" applyBorder="1" applyAlignment="1">
      <alignment horizontal="center"/>
    </xf>
    <xf numFmtId="165" fontId="11" fillId="2" borderId="5" xfId="0" applyNumberFormat="1" applyFont="1" applyFill="1" applyBorder="1" applyAlignment="1">
      <alignment horizontal="right"/>
    </xf>
    <xf numFmtId="9" fontId="11" fillId="2" borderId="19" xfId="0" applyNumberFormat="1" applyFont="1" applyFill="1" applyBorder="1" applyAlignment="1">
      <alignment horizontal="center"/>
    </xf>
    <xf numFmtId="9" fontId="11" fillId="2" borderId="17" xfId="0" applyNumberFormat="1" applyFont="1" applyFill="1" applyBorder="1" applyAlignment="1">
      <alignment horizontal="center"/>
    </xf>
    <xf numFmtId="9" fontId="11" fillId="2" borderId="20" xfId="0" applyNumberFormat="1" applyFont="1" applyFill="1" applyBorder="1" applyAlignment="1">
      <alignment horizontal="center"/>
    </xf>
    <xf numFmtId="9" fontId="11" fillId="2" borderId="5" xfId="0" applyNumberFormat="1" applyFont="1" applyFill="1" applyBorder="1" applyAlignment="1">
      <alignment horizontal="center"/>
    </xf>
    <xf numFmtId="9" fontId="11" fillId="2" borderId="12" xfId="0" applyNumberFormat="1" applyFont="1" applyFill="1" applyBorder="1" applyAlignment="1">
      <alignment horizontal="center"/>
    </xf>
    <xf numFmtId="9" fontId="9" fillId="2" borderId="12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left"/>
    </xf>
    <xf numFmtId="165" fontId="11" fillId="4" borderId="5" xfId="0" applyNumberFormat="1" applyFont="1" applyFill="1" applyBorder="1" applyAlignment="1">
      <alignment horizontal="right"/>
    </xf>
    <xf numFmtId="165" fontId="11" fillId="4" borderId="21" xfId="0" applyNumberFormat="1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1" fontId="11" fillId="2" borderId="5" xfId="0" applyNumberFormat="1" applyFont="1" applyFill="1" applyBorder="1" applyAlignment="1">
      <alignment horizontal="center"/>
    </xf>
    <xf numFmtId="0" fontId="8" fillId="2" borderId="25" xfId="0" applyFont="1" applyFill="1" applyBorder="1"/>
    <xf numFmtId="1" fontId="11" fillId="0" borderId="28" xfId="0" applyNumberFormat="1" applyFont="1" applyBorder="1" applyAlignment="1">
      <alignment horizontal="center"/>
    </xf>
    <xf numFmtId="164" fontId="11" fillId="2" borderId="24" xfId="0" applyNumberFormat="1" applyFont="1" applyFill="1" applyBorder="1" applyAlignment="1">
      <alignment horizontal="center"/>
    </xf>
    <xf numFmtId="164" fontId="9" fillId="4" borderId="22" xfId="0" applyNumberFormat="1" applyFont="1" applyFill="1" applyBorder="1" applyAlignment="1">
      <alignment horizontal="center"/>
    </xf>
    <xf numFmtId="1" fontId="11" fillId="0" borderId="33" xfId="0" applyNumberFormat="1" applyFont="1" applyBorder="1" applyAlignment="1">
      <alignment horizontal="center"/>
    </xf>
    <xf numFmtId="1" fontId="11" fillId="0" borderId="34" xfId="0" applyNumberFormat="1" applyFont="1" applyBorder="1" applyAlignment="1">
      <alignment horizontal="center"/>
    </xf>
    <xf numFmtId="1" fontId="11" fillId="0" borderId="35" xfId="0" applyNumberFormat="1" applyFont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9" fontId="11" fillId="5" borderId="17" xfId="0" applyNumberFormat="1" applyFon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9" fontId="11" fillId="6" borderId="19" xfId="0" applyNumberFormat="1" applyFont="1" applyFill="1" applyBorder="1" applyAlignment="1">
      <alignment horizontal="center"/>
    </xf>
    <xf numFmtId="9" fontId="11" fillId="7" borderId="19" xfId="0" applyNumberFormat="1" applyFont="1" applyFill="1" applyBorder="1" applyAlignment="1">
      <alignment horizontal="center"/>
    </xf>
    <xf numFmtId="9" fontId="9" fillId="5" borderId="17" xfId="0" applyNumberFormat="1" applyFont="1" applyFill="1" applyBorder="1" applyAlignment="1">
      <alignment horizontal="center"/>
    </xf>
    <xf numFmtId="164" fontId="11" fillId="0" borderId="17" xfId="0" applyNumberFormat="1" applyFont="1" applyBorder="1" applyAlignment="1">
      <alignment horizontal="center"/>
    </xf>
    <xf numFmtId="17" fontId="12" fillId="2" borderId="19" xfId="0" applyNumberFormat="1" applyFont="1" applyFill="1" applyBorder="1" applyAlignment="1">
      <alignment horizontal="center"/>
    </xf>
    <xf numFmtId="17" fontId="12" fillId="2" borderId="17" xfId="0" applyNumberFormat="1" applyFont="1" applyFill="1" applyBorder="1" applyAlignment="1">
      <alignment horizontal="center"/>
    </xf>
    <xf numFmtId="17" fontId="12" fillId="2" borderId="20" xfId="0" applyNumberFormat="1" applyFont="1" applyFill="1" applyBorder="1" applyAlignment="1">
      <alignment horizontal="center"/>
    </xf>
    <xf numFmtId="1" fontId="10" fillId="2" borderId="19" xfId="0" applyNumberFormat="1" applyFont="1" applyFill="1" applyBorder="1" applyAlignment="1">
      <alignment horizontal="center"/>
    </xf>
    <xf numFmtId="1" fontId="10" fillId="2" borderId="17" xfId="0" applyNumberFormat="1" applyFont="1" applyFill="1" applyBorder="1" applyAlignment="1">
      <alignment horizontal="center"/>
    </xf>
    <xf numFmtId="1" fontId="10" fillId="2" borderId="20" xfId="0" applyNumberFormat="1" applyFont="1" applyFill="1" applyBorder="1" applyAlignment="1">
      <alignment horizontal="center"/>
    </xf>
    <xf numFmtId="1" fontId="10" fillId="2" borderId="12" xfId="0" applyNumberFormat="1" applyFont="1" applyFill="1" applyBorder="1" applyAlignment="1">
      <alignment horizontal="center"/>
    </xf>
    <xf numFmtId="1" fontId="10" fillId="2" borderId="15" xfId="0" applyNumberFormat="1" applyFont="1" applyFill="1" applyBorder="1" applyAlignment="1">
      <alignment horizontal="center"/>
    </xf>
    <xf numFmtId="1" fontId="10" fillId="2" borderId="36" xfId="0" applyNumberFormat="1" applyFont="1" applyFill="1" applyBorder="1" applyAlignment="1">
      <alignment horizontal="center"/>
    </xf>
    <xf numFmtId="9" fontId="11" fillId="6" borderId="21" xfId="0" applyNumberFormat="1" applyFont="1" applyFill="1" applyBorder="1" applyAlignment="1">
      <alignment horizontal="center"/>
    </xf>
    <xf numFmtId="1" fontId="10" fillId="2" borderId="14" xfId="0" applyNumberFormat="1" applyFont="1" applyFill="1" applyBorder="1" applyAlignment="1">
      <alignment horizontal="center"/>
    </xf>
    <xf numFmtId="6" fontId="10" fillId="2" borderId="5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/>
    </xf>
    <xf numFmtId="0" fontId="2" fillId="0" borderId="31" xfId="0" applyFont="1" applyBorder="1"/>
    <xf numFmtId="1" fontId="11" fillId="0" borderId="19" xfId="0" applyNumberFormat="1" applyFont="1" applyBorder="1" applyAlignment="1">
      <alignment horizontal="center"/>
    </xf>
    <xf numFmtId="1" fontId="11" fillId="0" borderId="20" xfId="0" applyNumberFormat="1" applyFont="1" applyBorder="1" applyAlignment="1">
      <alignment horizontal="center"/>
    </xf>
    <xf numFmtId="164" fontId="11" fillId="0" borderId="19" xfId="0" applyNumberFormat="1" applyFont="1" applyBorder="1" applyAlignment="1">
      <alignment horizontal="center"/>
    </xf>
    <xf numFmtId="164" fontId="11" fillId="0" borderId="20" xfId="0" applyNumberFormat="1" applyFont="1" applyBorder="1" applyAlignment="1">
      <alignment horizontal="center"/>
    </xf>
    <xf numFmtId="1" fontId="11" fillId="8" borderId="33" xfId="0" applyNumberFormat="1" applyFont="1" applyFill="1" applyBorder="1" applyAlignment="1">
      <alignment horizontal="center"/>
    </xf>
    <xf numFmtId="1" fontId="11" fillId="8" borderId="34" xfId="0" applyNumberFormat="1" applyFont="1" applyFill="1" applyBorder="1" applyAlignment="1">
      <alignment horizontal="center"/>
    </xf>
    <xf numFmtId="1" fontId="11" fillId="8" borderId="17" xfId="0" applyNumberFormat="1" applyFont="1" applyFill="1" applyBorder="1" applyAlignment="1">
      <alignment horizontal="center"/>
    </xf>
    <xf numFmtId="1" fontId="11" fillId="9" borderId="19" xfId="0" applyNumberFormat="1" applyFont="1" applyFill="1" applyBorder="1" applyAlignment="1">
      <alignment horizontal="center"/>
    </xf>
    <xf numFmtId="1" fontId="9" fillId="2" borderId="27" xfId="0" applyNumberFormat="1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1" fontId="9" fillId="2" borderId="28" xfId="0" applyNumberFormat="1" applyFont="1" applyFill="1" applyBorder="1" applyAlignment="1">
      <alignment horizontal="center"/>
    </xf>
    <xf numFmtId="9" fontId="11" fillId="5" borderId="29" xfId="0" applyNumberFormat="1" applyFont="1" applyFill="1" applyBorder="1" applyAlignment="1">
      <alignment horizontal="center"/>
    </xf>
    <xf numFmtId="1" fontId="11" fillId="10" borderId="41" xfId="0" applyNumberFormat="1" applyFont="1" applyFill="1" applyBorder="1" applyAlignment="1">
      <alignment horizontal="center"/>
    </xf>
    <xf numFmtId="1" fontId="9" fillId="2" borderId="39" xfId="0" applyNumberFormat="1" applyFont="1" applyFill="1" applyBorder="1" applyAlignment="1">
      <alignment horizontal="center"/>
    </xf>
    <xf numFmtId="9" fontId="11" fillId="5" borderId="38" xfId="0" applyNumberFormat="1" applyFont="1" applyFill="1" applyBorder="1" applyAlignment="1">
      <alignment horizontal="center"/>
    </xf>
    <xf numFmtId="1" fontId="9" fillId="2" borderId="38" xfId="0" applyNumberFormat="1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17" fontId="12" fillId="2" borderId="4" xfId="0" applyNumberFormat="1" applyFont="1" applyFill="1" applyBorder="1" applyAlignment="1">
      <alignment horizontal="center" wrapText="1"/>
    </xf>
    <xf numFmtId="164" fontId="11" fillId="2" borderId="44" xfId="0" applyNumberFormat="1" applyFont="1" applyFill="1" applyBorder="1" applyAlignment="1">
      <alignment horizontal="center"/>
    </xf>
    <xf numFmtId="1" fontId="11" fillId="2" borderId="28" xfId="0" applyNumberFormat="1" applyFont="1" applyFill="1" applyBorder="1" applyAlignment="1">
      <alignment horizontal="center"/>
    </xf>
    <xf numFmtId="1" fontId="11" fillId="0" borderId="38" xfId="0" applyNumberFormat="1" applyFont="1" applyBorder="1" applyAlignment="1">
      <alignment horizontal="center"/>
    </xf>
    <xf numFmtId="1" fontId="11" fillId="2" borderId="38" xfId="0" applyNumberFormat="1" applyFont="1" applyFill="1" applyBorder="1" applyAlignment="1">
      <alignment horizontal="center"/>
    </xf>
    <xf numFmtId="0" fontId="11" fillId="0" borderId="45" xfId="0" applyFont="1" applyBorder="1" applyAlignment="1">
      <alignment horizontal="center"/>
    </xf>
    <xf numFmtId="1" fontId="11" fillId="2" borderId="39" xfId="0" applyNumberFormat="1" applyFont="1" applyFill="1" applyBorder="1" applyAlignment="1">
      <alignment horizontal="center"/>
    </xf>
    <xf numFmtId="164" fontId="11" fillId="2" borderId="47" xfId="0" applyNumberFormat="1" applyFont="1" applyFill="1" applyBorder="1" applyAlignment="1">
      <alignment horizontal="center"/>
    </xf>
    <xf numFmtId="0" fontId="8" fillId="2" borderId="50" xfId="0" applyFont="1" applyFill="1" applyBorder="1"/>
    <xf numFmtId="1" fontId="11" fillId="11" borderId="5" xfId="0" applyNumberFormat="1" applyFont="1" applyFill="1" applyBorder="1" applyAlignment="1">
      <alignment horizontal="center"/>
    </xf>
    <xf numFmtId="1" fontId="11" fillId="12" borderId="38" xfId="0" applyNumberFormat="1" applyFont="1" applyFill="1" applyBorder="1" applyAlignment="1">
      <alignment horizontal="center"/>
    </xf>
    <xf numFmtId="0" fontId="11" fillId="12" borderId="38" xfId="0" applyFont="1" applyFill="1" applyBorder="1" applyAlignment="1">
      <alignment horizontal="center"/>
    </xf>
    <xf numFmtId="1" fontId="11" fillId="12" borderId="5" xfId="0" applyNumberFormat="1" applyFont="1" applyFill="1" applyBorder="1" applyAlignment="1">
      <alignment horizontal="center"/>
    </xf>
    <xf numFmtId="1" fontId="11" fillId="11" borderId="38" xfId="0" applyNumberFormat="1" applyFont="1" applyFill="1" applyBorder="1" applyAlignment="1">
      <alignment horizontal="center"/>
    </xf>
    <xf numFmtId="0" fontId="12" fillId="4" borderId="48" xfId="0" applyFont="1" applyFill="1" applyBorder="1" applyAlignment="1">
      <alignment horizontal="right"/>
    </xf>
    <xf numFmtId="164" fontId="11" fillId="0" borderId="48" xfId="0" applyNumberFormat="1" applyFont="1" applyBorder="1" applyAlignment="1">
      <alignment horizontal="center"/>
    </xf>
    <xf numFmtId="164" fontId="11" fillId="2" borderId="48" xfId="0" applyNumberFormat="1" applyFont="1" applyFill="1" applyBorder="1" applyAlignment="1">
      <alignment horizontal="center"/>
    </xf>
    <xf numFmtId="1" fontId="11" fillId="12" borderId="51" xfId="0" applyNumberFormat="1" applyFont="1" applyFill="1" applyBorder="1" applyAlignment="1">
      <alignment horizontal="center"/>
    </xf>
    <xf numFmtId="1" fontId="11" fillId="11" borderId="51" xfId="0" applyNumberFormat="1" applyFont="1" applyFill="1" applyBorder="1" applyAlignment="1">
      <alignment horizontal="center"/>
    </xf>
    <xf numFmtId="1" fontId="11" fillId="2" borderId="51" xfId="0" applyNumberFormat="1" applyFont="1" applyFill="1" applyBorder="1" applyAlignment="1">
      <alignment horizontal="center"/>
    </xf>
    <xf numFmtId="0" fontId="11" fillId="8" borderId="45" xfId="0" applyFont="1" applyFill="1" applyBorder="1" applyAlignment="1">
      <alignment horizontal="center"/>
    </xf>
    <xf numFmtId="1" fontId="11" fillId="13" borderId="39" xfId="0" applyNumberFormat="1" applyFont="1" applyFill="1" applyBorder="1" applyAlignment="1">
      <alignment horizontal="center"/>
    </xf>
    <xf numFmtId="164" fontId="11" fillId="8" borderId="26" xfId="0" applyNumberFormat="1" applyFont="1" applyFill="1" applyBorder="1" applyAlignment="1">
      <alignment horizontal="center"/>
    </xf>
    <xf numFmtId="164" fontId="11" fillId="13" borderId="24" xfId="0" applyNumberFormat="1" applyFont="1" applyFill="1" applyBorder="1" applyAlignment="1">
      <alignment horizontal="center"/>
    </xf>
    <xf numFmtId="164" fontId="11" fillId="8" borderId="40" xfId="0" applyNumberFormat="1" applyFont="1" applyFill="1" applyBorder="1" applyAlignment="1">
      <alignment horizontal="center"/>
    </xf>
    <xf numFmtId="164" fontId="11" fillId="13" borderId="44" xfId="0" applyNumberFormat="1" applyFont="1" applyFill="1" applyBorder="1" applyAlignment="1">
      <alignment horizontal="center"/>
    </xf>
    <xf numFmtId="1" fontId="11" fillId="8" borderId="38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164" fontId="11" fillId="8" borderId="46" xfId="0" applyNumberFormat="1" applyFont="1" applyFill="1" applyBorder="1" applyAlignment="1">
      <alignment horizontal="center"/>
    </xf>
    <xf numFmtId="164" fontId="11" fillId="13" borderId="47" xfId="0" applyNumberFormat="1" applyFont="1" applyFill="1" applyBorder="1" applyAlignment="1">
      <alignment horizontal="center"/>
    </xf>
    <xf numFmtId="0" fontId="11" fillId="8" borderId="38" xfId="0" applyFont="1" applyFill="1" applyBorder="1" applyAlignment="1">
      <alignment horizontal="center"/>
    </xf>
    <xf numFmtId="1" fontId="11" fillId="8" borderId="51" xfId="0" applyNumberFormat="1" applyFont="1" applyFill="1" applyBorder="1" applyAlignment="1">
      <alignment horizontal="center"/>
    </xf>
    <xf numFmtId="1" fontId="11" fillId="13" borderId="51" xfId="0" applyNumberFormat="1" applyFont="1" applyFill="1" applyBorder="1" applyAlignment="1">
      <alignment horizontal="center"/>
    </xf>
    <xf numFmtId="1" fontId="11" fillId="8" borderId="28" xfId="0" applyNumberFormat="1" applyFont="1" applyFill="1" applyBorder="1" applyAlignment="1">
      <alignment horizontal="center"/>
    </xf>
    <xf numFmtId="1" fontId="11" fillId="13" borderId="28" xfId="0" applyNumberFormat="1" applyFont="1" applyFill="1" applyBorder="1" applyAlignment="1">
      <alignment horizontal="center"/>
    </xf>
    <xf numFmtId="17" fontId="12" fillId="2" borderId="38" xfId="0" applyNumberFormat="1" applyFont="1" applyFill="1" applyBorder="1" applyAlignment="1">
      <alignment horizontal="center" wrapText="1"/>
    </xf>
    <xf numFmtId="0" fontId="12" fillId="2" borderId="30" xfId="0" applyFont="1" applyFill="1" applyBorder="1" applyAlignment="1">
      <alignment horizontal="left"/>
    </xf>
    <xf numFmtId="0" fontId="12" fillId="0" borderId="31" xfId="0" applyFont="1" applyBorder="1" applyAlignment="1">
      <alignment horizontal="left"/>
    </xf>
    <xf numFmtId="0" fontId="12" fillId="0" borderId="3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164" fontId="11" fillId="0" borderId="38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2" borderId="4" xfId="0" applyNumberFormat="1" applyFont="1" applyFill="1" applyBorder="1" applyAlignment="1">
      <alignment horizontal="center"/>
    </xf>
    <xf numFmtId="164" fontId="11" fillId="0" borderId="53" xfId="0" applyNumberFormat="1" applyFont="1" applyBorder="1" applyAlignment="1">
      <alignment horizontal="center"/>
    </xf>
    <xf numFmtId="164" fontId="11" fillId="2" borderId="49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1" fontId="11" fillId="2" borderId="4" xfId="0" applyNumberFormat="1" applyFont="1" applyFill="1" applyBorder="1" applyAlignment="1">
      <alignment horizontal="center"/>
    </xf>
    <xf numFmtId="164" fontId="11" fillId="0" borderId="52" xfId="0" applyNumberFormat="1" applyFont="1" applyBorder="1" applyAlignment="1">
      <alignment horizontal="center"/>
    </xf>
    <xf numFmtId="164" fontId="11" fillId="2" borderId="55" xfId="0" applyNumberFormat="1" applyFont="1" applyFill="1" applyBorder="1" applyAlignment="1">
      <alignment horizontal="center"/>
    </xf>
    <xf numFmtId="165" fontId="11" fillId="4" borderId="4" xfId="0" applyNumberFormat="1" applyFont="1" applyFill="1" applyBorder="1" applyAlignment="1">
      <alignment horizontal="center"/>
    </xf>
    <xf numFmtId="0" fontId="0" fillId="0" borderId="4" xfId="0" applyBorder="1"/>
    <xf numFmtId="17" fontId="12" fillId="2" borderId="16" xfId="0" applyNumberFormat="1" applyFont="1" applyFill="1" applyBorder="1" applyAlignment="1">
      <alignment horizontal="center" vertical="center" wrapText="1"/>
    </xf>
    <xf numFmtId="17" fontId="12" fillId="2" borderId="13" xfId="0" applyNumberFormat="1" applyFont="1" applyFill="1" applyBorder="1" applyAlignment="1">
      <alignment horizontal="center" vertical="center" wrapText="1"/>
    </xf>
    <xf numFmtId="17" fontId="12" fillId="2" borderId="14" xfId="0" applyNumberFormat="1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left"/>
    </xf>
    <xf numFmtId="0" fontId="12" fillId="2" borderId="32" xfId="0" applyFont="1" applyFill="1" applyBorder="1" applyAlignment="1">
      <alignment horizontal="left"/>
    </xf>
    <xf numFmtId="0" fontId="9" fillId="4" borderId="21" xfId="0" applyFont="1" applyFill="1" applyBorder="1" applyAlignment="1">
      <alignment horizontal="center"/>
    </xf>
    <xf numFmtId="0" fontId="9" fillId="2" borderId="30" xfId="0" applyFont="1" applyFill="1" applyBorder="1" applyAlignment="1">
      <alignment horizontal="center" wrapText="1"/>
    </xf>
    <xf numFmtId="9" fontId="9" fillId="2" borderId="30" xfId="0" applyNumberFormat="1" applyFont="1" applyFill="1" applyBorder="1" applyAlignment="1">
      <alignment horizontal="center"/>
    </xf>
    <xf numFmtId="164" fontId="9" fillId="4" borderId="21" xfId="0" applyNumberFormat="1" applyFont="1" applyFill="1" applyBorder="1" applyAlignment="1">
      <alignment horizontal="center"/>
    </xf>
    <xf numFmtId="0" fontId="12" fillId="4" borderId="30" xfId="0" applyFont="1" applyFill="1" applyBorder="1" applyAlignment="1">
      <alignment horizontal="left"/>
    </xf>
    <xf numFmtId="0" fontId="12" fillId="0" borderId="30" xfId="0" applyFont="1" applyBorder="1" applyAlignment="1">
      <alignment horizontal="left"/>
    </xf>
    <xf numFmtId="9" fontId="9" fillId="2" borderId="56" xfId="0" applyNumberFormat="1" applyFont="1" applyFill="1" applyBorder="1" applyAlignment="1">
      <alignment horizontal="center"/>
    </xf>
    <xf numFmtId="9" fontId="9" fillId="5" borderId="57" xfId="0" applyNumberFormat="1" applyFont="1" applyFill="1" applyBorder="1" applyAlignment="1">
      <alignment horizontal="center"/>
    </xf>
    <xf numFmtId="9" fontId="9" fillId="10" borderId="58" xfId="0" applyNumberFormat="1" applyFont="1" applyFill="1" applyBorder="1" applyAlignment="1">
      <alignment horizontal="center"/>
    </xf>
    <xf numFmtId="9" fontId="11" fillId="5" borderId="20" xfId="0" applyNumberFormat="1" applyFont="1" applyFill="1" applyBorder="1" applyAlignment="1">
      <alignment horizontal="center"/>
    </xf>
    <xf numFmtId="165" fontId="11" fillId="4" borderId="59" xfId="0" applyNumberFormat="1" applyFont="1" applyFill="1" applyBorder="1" applyAlignment="1">
      <alignment horizontal="right"/>
    </xf>
    <xf numFmtId="17" fontId="12" fillId="4" borderId="60" xfId="0" applyNumberFormat="1" applyFont="1" applyFill="1" applyBorder="1" applyAlignment="1">
      <alignment horizontal="center" wrapText="1"/>
    </xf>
    <xf numFmtId="6" fontId="11" fillId="4" borderId="60" xfId="0" applyNumberFormat="1" applyFont="1" applyFill="1" applyBorder="1" applyAlignment="1">
      <alignment horizontal="right"/>
    </xf>
    <xf numFmtId="165" fontId="11" fillId="4" borderId="60" xfId="0" applyNumberFormat="1" applyFont="1" applyFill="1" applyBorder="1" applyAlignment="1">
      <alignment horizontal="right"/>
    </xf>
    <xf numFmtId="0" fontId="12" fillId="4" borderId="60" xfId="0" applyFont="1" applyFill="1" applyBorder="1" applyAlignment="1">
      <alignment horizontal="right"/>
    </xf>
    <xf numFmtId="0" fontId="10" fillId="4" borderId="60" xfId="0" applyFont="1" applyFill="1" applyBorder="1" applyAlignment="1">
      <alignment horizontal="center"/>
    </xf>
    <xf numFmtId="0" fontId="12" fillId="4" borderId="60" xfId="0" applyFont="1" applyFill="1" applyBorder="1" applyAlignment="1">
      <alignment horizontal="left"/>
    </xf>
    <xf numFmtId="0" fontId="10" fillId="2" borderId="39" xfId="0" applyFont="1" applyFill="1" applyBorder="1" applyAlignment="1">
      <alignment horizontal="center"/>
    </xf>
    <xf numFmtId="17" fontId="12" fillId="2" borderId="28" xfId="0" applyNumberFormat="1" applyFont="1" applyFill="1" applyBorder="1" applyAlignment="1">
      <alignment horizontal="center" wrapText="1"/>
    </xf>
    <xf numFmtId="17" fontId="12" fillId="2" borderId="33" xfId="0" applyNumberFormat="1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wrapText="1"/>
    </xf>
    <xf numFmtId="0" fontId="9" fillId="2" borderId="56" xfId="0" applyFont="1" applyFill="1" applyBorder="1" applyAlignment="1">
      <alignment horizontal="center" wrapText="1"/>
    </xf>
    <xf numFmtId="0" fontId="12" fillId="4" borderId="58" xfId="0" applyFont="1" applyFill="1" applyBorder="1" applyAlignment="1">
      <alignment horizontal="left"/>
    </xf>
    <xf numFmtId="165" fontId="11" fillId="4" borderId="58" xfId="0" applyNumberFormat="1" applyFont="1" applyFill="1" applyBorder="1" applyAlignment="1">
      <alignment horizontal="right"/>
    </xf>
    <xf numFmtId="165" fontId="11" fillId="4" borderId="58" xfId="0" applyNumberFormat="1" applyFont="1" applyFill="1" applyBorder="1" applyAlignment="1">
      <alignment horizontal="center"/>
    </xf>
    <xf numFmtId="0" fontId="9" fillId="4" borderId="58" xfId="0" applyFont="1" applyFill="1" applyBorder="1" applyAlignment="1">
      <alignment horizontal="center"/>
    </xf>
    <xf numFmtId="165" fontId="11" fillId="4" borderId="43" xfId="0" applyNumberFormat="1" applyFont="1" applyFill="1" applyBorder="1" applyAlignment="1">
      <alignment horizontal="right"/>
    </xf>
    <xf numFmtId="0" fontId="15" fillId="2" borderId="61" xfId="0" applyFont="1" applyFill="1" applyBorder="1" applyAlignment="1">
      <alignment horizontal="left" vertical="center" wrapText="1"/>
    </xf>
    <xf numFmtId="0" fontId="12" fillId="4" borderId="32" xfId="0" applyFont="1" applyFill="1" applyBorder="1" applyAlignment="1">
      <alignment horizontal="left"/>
    </xf>
    <xf numFmtId="0" fontId="10" fillId="2" borderId="32" xfId="0" applyFont="1" applyFill="1" applyBorder="1" applyAlignment="1">
      <alignment horizontal="left" wrapText="1"/>
    </xf>
    <xf numFmtId="0" fontId="15" fillId="2" borderId="32" xfId="0" applyFont="1" applyFill="1" applyBorder="1" applyAlignment="1">
      <alignment horizontal="left" vertical="center" wrapText="1"/>
    </xf>
    <xf numFmtId="0" fontId="12" fillId="2" borderId="42" xfId="0" applyFont="1" applyFill="1" applyBorder="1" applyAlignment="1">
      <alignment horizontal="left"/>
    </xf>
    <xf numFmtId="0" fontId="12" fillId="2" borderId="62" xfId="0" applyFont="1" applyFill="1" applyBorder="1" applyAlignment="1">
      <alignment horizontal="left"/>
    </xf>
    <xf numFmtId="0" fontId="12" fillId="2" borderId="61" xfId="0" applyFont="1" applyFill="1" applyBorder="1" applyAlignment="1">
      <alignment horizontal="left"/>
    </xf>
    <xf numFmtId="0" fontId="12" fillId="2" borderId="63" xfId="0" applyFont="1" applyFill="1" applyBorder="1" applyAlignment="1">
      <alignment horizontal="left"/>
    </xf>
    <xf numFmtId="6" fontId="11" fillId="0" borderId="12" xfId="0" applyNumberFormat="1" applyFont="1" applyBorder="1" applyAlignment="1">
      <alignment horizontal="center"/>
    </xf>
    <xf numFmtId="6" fontId="11" fillId="0" borderId="15" xfId="0" applyNumberFormat="1" applyFont="1" applyBorder="1" applyAlignment="1">
      <alignment horizontal="center"/>
    </xf>
    <xf numFmtId="6" fontId="11" fillId="0" borderId="36" xfId="0" applyNumberFormat="1" applyFont="1" applyBorder="1" applyAlignment="1">
      <alignment horizontal="center"/>
    </xf>
    <xf numFmtId="0" fontId="9" fillId="4" borderId="45" xfId="0" applyFont="1" applyFill="1" applyBorder="1" applyAlignment="1">
      <alignment horizontal="center"/>
    </xf>
    <xf numFmtId="0" fontId="9" fillId="4" borderId="29" xfId="0" applyFont="1" applyFill="1" applyBorder="1" applyAlignment="1">
      <alignment horizontal="center"/>
    </xf>
    <xf numFmtId="0" fontId="12" fillId="4" borderId="41" xfId="0" applyFont="1" applyFill="1" applyBorder="1" applyAlignment="1">
      <alignment horizontal="left"/>
    </xf>
    <xf numFmtId="0" fontId="12" fillId="4" borderId="43" xfId="0" applyFont="1" applyFill="1" applyBorder="1" applyAlignment="1">
      <alignment horizontal="left"/>
    </xf>
    <xf numFmtId="17" fontId="12" fillId="2" borderId="56" xfId="0" applyNumberFormat="1" applyFont="1" applyFill="1" applyBorder="1" applyAlignment="1">
      <alignment horizontal="center" wrapText="1"/>
    </xf>
    <xf numFmtId="6" fontId="11" fillId="0" borderId="30" xfId="0" applyNumberFormat="1" applyFont="1" applyBorder="1" applyAlignment="1">
      <alignment horizontal="right"/>
    </xf>
    <xf numFmtId="6" fontId="11" fillId="2" borderId="30" xfId="0" applyNumberFormat="1" applyFont="1" applyFill="1" applyBorder="1" applyAlignment="1">
      <alignment horizontal="right"/>
    </xf>
    <xf numFmtId="165" fontId="11" fillId="2" borderId="30" xfId="0" applyNumberFormat="1" applyFont="1" applyFill="1" applyBorder="1" applyAlignment="1">
      <alignment horizontal="right"/>
    </xf>
    <xf numFmtId="165" fontId="11" fillId="4" borderId="30" xfId="0" applyNumberFormat="1" applyFont="1" applyFill="1" applyBorder="1" applyAlignment="1">
      <alignment horizontal="right"/>
    </xf>
    <xf numFmtId="17" fontId="12" fillId="2" borderId="30" xfId="0" applyNumberFormat="1" applyFont="1" applyFill="1" applyBorder="1" applyAlignment="1">
      <alignment horizontal="center" wrapText="1"/>
    </xf>
    <xf numFmtId="6" fontId="11" fillId="0" borderId="21" xfId="0" applyNumberFormat="1" applyFont="1" applyBorder="1" applyAlignment="1">
      <alignment horizontal="center"/>
    </xf>
    <xf numFmtId="1" fontId="11" fillId="11" borderId="32" xfId="0" applyNumberFormat="1" applyFont="1" applyFill="1" applyBorder="1" applyAlignment="1">
      <alignment horizontal="center"/>
    </xf>
    <xf numFmtId="1" fontId="11" fillId="12" borderId="32" xfId="0" applyNumberFormat="1" applyFont="1" applyFill="1" applyBorder="1" applyAlignment="1">
      <alignment horizontal="center"/>
    </xf>
    <xf numFmtId="1" fontId="11" fillId="12" borderId="43" xfId="0" applyNumberFormat="1" applyFont="1" applyFill="1" applyBorder="1" applyAlignment="1">
      <alignment horizontal="center"/>
    </xf>
    <xf numFmtId="0" fontId="11" fillId="12" borderId="43" xfId="0" applyFont="1" applyFill="1" applyBorder="1" applyAlignment="1">
      <alignment horizontal="center"/>
    </xf>
    <xf numFmtId="1" fontId="11" fillId="12" borderId="64" xfId="0" applyNumberFormat="1" applyFont="1" applyFill="1" applyBorder="1" applyAlignment="1">
      <alignment horizontal="center"/>
    </xf>
    <xf numFmtId="1" fontId="11" fillId="0" borderId="43" xfId="0" applyNumberFormat="1" applyFont="1" applyBorder="1" applyAlignment="1">
      <alignment horizontal="center"/>
    </xf>
    <xf numFmtId="164" fontId="11" fillId="0" borderId="43" xfId="0" applyNumberFormat="1" applyFont="1" applyBorder="1" applyAlignment="1">
      <alignment horizontal="center"/>
    </xf>
    <xf numFmtId="17" fontId="12" fillId="2" borderId="43" xfId="0" applyNumberFormat="1" applyFont="1" applyFill="1" applyBorder="1" applyAlignment="1">
      <alignment horizontal="center" wrapText="1"/>
    </xf>
    <xf numFmtId="1" fontId="11" fillId="13" borderId="43" xfId="0" applyNumberFormat="1" applyFont="1" applyFill="1" applyBorder="1" applyAlignment="1">
      <alignment horizontal="center"/>
    </xf>
    <xf numFmtId="1" fontId="11" fillId="8" borderId="61" xfId="0" applyNumberFormat="1" applyFont="1" applyFill="1" applyBorder="1" applyAlignment="1">
      <alignment horizontal="center"/>
    </xf>
    <xf numFmtId="1" fontId="11" fillId="8" borderId="43" xfId="0" applyNumberFormat="1" applyFont="1" applyFill="1" applyBorder="1" applyAlignment="1">
      <alignment horizontal="center"/>
    </xf>
    <xf numFmtId="0" fontId="11" fillId="8" borderId="43" xfId="0" applyFont="1" applyFill="1" applyBorder="1" applyAlignment="1">
      <alignment horizontal="center"/>
    </xf>
    <xf numFmtId="1" fontId="11" fillId="8" borderId="64" xfId="0" applyNumberFormat="1" applyFont="1" applyFill="1" applyBorder="1" applyAlignment="1">
      <alignment horizontal="center"/>
    </xf>
    <xf numFmtId="164" fontId="11" fillId="0" borderId="65" xfId="0" applyNumberFormat="1" applyFont="1" applyBorder="1" applyAlignment="1">
      <alignment horizontal="center"/>
    </xf>
    <xf numFmtId="1" fontId="11" fillId="0" borderId="61" xfId="0" applyNumberFormat="1" applyFont="1" applyBorder="1" applyAlignment="1">
      <alignment horizontal="center"/>
    </xf>
    <xf numFmtId="164" fontId="11" fillId="0" borderId="32" xfId="0" applyNumberFormat="1" applyFont="1" applyBorder="1" applyAlignment="1">
      <alignment horizontal="center"/>
    </xf>
    <xf numFmtId="1" fontId="11" fillId="8" borderId="19" xfId="0" applyNumberFormat="1" applyFont="1" applyFill="1" applyBorder="1" applyAlignment="1">
      <alignment horizontal="center"/>
    </xf>
    <xf numFmtId="1" fontId="10" fillId="2" borderId="33" xfId="0" applyNumberFormat="1" applyFont="1" applyFill="1" applyBorder="1" applyAlignment="1">
      <alignment horizontal="center"/>
    </xf>
    <xf numFmtId="6" fontId="10" fillId="2" borderId="32" xfId="0" applyNumberFormat="1" applyFont="1" applyFill="1" applyBorder="1" applyAlignment="1">
      <alignment horizontal="center"/>
    </xf>
    <xf numFmtId="165" fontId="11" fillId="4" borderId="66" xfId="0" applyNumberFormat="1" applyFont="1" applyFill="1" applyBorder="1" applyAlignment="1">
      <alignment horizontal="right"/>
    </xf>
    <xf numFmtId="0" fontId="12" fillId="4" borderId="67" xfId="0" applyFont="1" applyFill="1" applyBorder="1" applyAlignment="1">
      <alignment horizontal="left"/>
    </xf>
    <xf numFmtId="17" fontId="12" fillId="4" borderId="59" xfId="0" applyNumberFormat="1" applyFont="1" applyFill="1" applyBorder="1" applyAlignment="1">
      <alignment horizontal="center" wrapText="1"/>
    </xf>
    <xf numFmtId="17" fontId="12" fillId="2" borderId="37" xfId="0" applyNumberFormat="1" applyFont="1" applyFill="1" applyBorder="1" applyAlignment="1">
      <alignment horizontal="center" vertical="center" wrapText="1"/>
    </xf>
    <xf numFmtId="6" fontId="11" fillId="0" borderId="20" xfId="0" applyNumberFormat="1" applyFont="1" applyBorder="1" applyAlignment="1">
      <alignment horizontal="center"/>
    </xf>
    <xf numFmtId="9" fontId="11" fillId="2" borderId="29" xfId="0" applyNumberFormat="1" applyFont="1" applyFill="1" applyBorder="1" applyAlignment="1">
      <alignment horizontal="center"/>
    </xf>
    <xf numFmtId="17" fontId="12" fillId="2" borderId="35" xfId="0" applyNumberFormat="1" applyFont="1" applyFill="1" applyBorder="1" applyAlignment="1">
      <alignment horizontal="center" vertical="center" wrapText="1"/>
    </xf>
    <xf numFmtId="1" fontId="11" fillId="2" borderId="30" xfId="0" applyNumberFormat="1" applyFont="1" applyFill="1" applyBorder="1" applyAlignment="1">
      <alignment horizontal="center"/>
    </xf>
    <xf numFmtId="1" fontId="11" fillId="2" borderId="68" xfId="0" applyNumberFormat="1" applyFont="1" applyFill="1" applyBorder="1" applyAlignment="1">
      <alignment horizontal="center"/>
    </xf>
    <xf numFmtId="164" fontId="11" fillId="2" borderId="69" xfId="0" applyNumberFormat="1" applyFont="1" applyFill="1" applyBorder="1" applyAlignment="1">
      <alignment horizontal="center"/>
    </xf>
    <xf numFmtId="1" fontId="11" fillId="2" borderId="41" xfId="0" applyNumberFormat="1" applyFont="1" applyFill="1" applyBorder="1" applyAlignment="1">
      <alignment horizontal="center"/>
    </xf>
    <xf numFmtId="164" fontId="11" fillId="2" borderId="70" xfId="0" applyNumberFormat="1" applyFont="1" applyFill="1" applyBorder="1" applyAlignment="1">
      <alignment horizontal="center"/>
    </xf>
    <xf numFmtId="1" fontId="11" fillId="2" borderId="71" xfId="0" applyNumberFormat="1" applyFont="1" applyFill="1" applyBorder="1" applyAlignment="1">
      <alignment horizontal="center"/>
    </xf>
    <xf numFmtId="1" fontId="11" fillId="0" borderId="41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17" fontId="12" fillId="2" borderId="4" xfId="0" applyNumberFormat="1" applyFont="1" applyFill="1" applyBorder="1" applyAlignment="1">
      <alignment horizontal="center" vertical="center" wrapText="1"/>
    </xf>
    <xf numFmtId="17" fontId="12" fillId="2" borderId="41" xfId="0" applyNumberFormat="1" applyFont="1" applyFill="1" applyBorder="1" applyAlignment="1">
      <alignment horizontal="center" wrapText="1"/>
    </xf>
    <xf numFmtId="1" fontId="11" fillId="2" borderId="56" xfId="0" applyNumberFormat="1" applyFont="1" applyFill="1" applyBorder="1" applyAlignment="1">
      <alignment horizontal="center"/>
    </xf>
    <xf numFmtId="164" fontId="11" fillId="2" borderId="72" xfId="0" applyNumberFormat="1" applyFont="1" applyFill="1" applyBorder="1" applyAlignment="1">
      <alignment horizontal="center"/>
    </xf>
    <xf numFmtId="164" fontId="11" fillId="2" borderId="73" xfId="0" applyNumberFormat="1" applyFont="1" applyFill="1" applyBorder="1" applyAlignment="1">
      <alignment horizontal="center"/>
    </xf>
    <xf numFmtId="164" fontId="11" fillId="2" borderId="74" xfId="0" applyNumberFormat="1" applyFont="1" applyFill="1" applyBorder="1" applyAlignment="1">
      <alignment horizontal="center"/>
    </xf>
    <xf numFmtId="164" fontId="11" fillId="2" borderId="54" xfId="0" applyNumberFormat="1" applyFont="1" applyFill="1" applyBorder="1" applyAlignment="1">
      <alignment horizontal="center"/>
    </xf>
    <xf numFmtId="1" fontId="11" fillId="0" borderId="56" xfId="0" applyNumberFormat="1" applyFont="1" applyBorder="1" applyAlignment="1">
      <alignment horizontal="center"/>
    </xf>
    <xf numFmtId="17" fontId="12" fillId="2" borderId="21" xfId="0" applyNumberFormat="1" applyFont="1" applyFill="1" applyBorder="1" applyAlignment="1">
      <alignment horizontal="center"/>
    </xf>
    <xf numFmtId="1" fontId="11" fillId="9" borderId="21" xfId="0" applyNumberFormat="1" applyFont="1" applyFill="1" applyBorder="1" applyAlignment="1">
      <alignment horizontal="center"/>
    </xf>
    <xf numFmtId="9" fontId="11" fillId="7" borderId="21" xfId="0" applyNumberFormat="1" applyFont="1" applyFill="1" applyBorder="1" applyAlignment="1">
      <alignment horizontal="center"/>
    </xf>
    <xf numFmtId="1" fontId="10" fillId="2" borderId="35" xfId="0" applyNumberFormat="1" applyFont="1" applyFill="1" applyBorder="1" applyAlignment="1">
      <alignment horizontal="center"/>
    </xf>
    <xf numFmtId="6" fontId="10" fillId="2" borderId="30" xfId="0" applyNumberFormat="1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 wrapText="1"/>
    </xf>
    <xf numFmtId="6" fontId="11" fillId="2" borderId="32" xfId="0" applyNumberFormat="1" applyFont="1" applyFill="1" applyBorder="1" applyAlignment="1">
      <alignment horizontal="center"/>
    </xf>
    <xf numFmtId="9" fontId="11" fillId="2" borderId="32" xfId="0" applyNumberFormat="1" applyFont="1" applyFill="1" applyBorder="1" applyAlignment="1">
      <alignment horizontal="center"/>
    </xf>
    <xf numFmtId="0" fontId="10" fillId="2" borderId="32" xfId="0" applyFont="1" applyFill="1" applyBorder="1" applyAlignment="1">
      <alignment horizontal="center" wrapText="1"/>
    </xf>
    <xf numFmtId="1" fontId="11" fillId="2" borderId="32" xfId="0" applyNumberFormat="1" applyFont="1" applyFill="1" applyBorder="1" applyAlignment="1">
      <alignment horizontal="center"/>
    </xf>
    <xf numFmtId="1" fontId="11" fillId="2" borderId="42" xfId="0" applyNumberFormat="1" applyFont="1" applyFill="1" applyBorder="1" applyAlignment="1">
      <alignment horizontal="center"/>
    </xf>
    <xf numFmtId="164" fontId="11" fillId="2" borderId="62" xfId="0" applyNumberFormat="1" applyFont="1" applyFill="1" applyBorder="1" applyAlignment="1">
      <alignment horizontal="center"/>
    </xf>
    <xf numFmtId="164" fontId="11" fillId="2" borderId="40" xfId="0" applyNumberFormat="1" applyFont="1" applyFill="1" applyBorder="1" applyAlignment="1">
      <alignment horizontal="center"/>
    </xf>
    <xf numFmtId="1" fontId="11" fillId="2" borderId="43" xfId="0" applyNumberFormat="1" applyFont="1" applyFill="1" applyBorder="1" applyAlignment="1">
      <alignment horizontal="center"/>
    </xf>
    <xf numFmtId="164" fontId="11" fillId="2" borderId="46" xfId="0" applyNumberFormat="1" applyFont="1" applyFill="1" applyBorder="1" applyAlignment="1">
      <alignment horizontal="center"/>
    </xf>
    <xf numFmtId="164" fontId="11" fillId="2" borderId="43" xfId="0" applyNumberFormat="1" applyFont="1" applyFill="1" applyBorder="1" applyAlignment="1">
      <alignment horizontal="center"/>
    </xf>
    <xf numFmtId="1" fontId="11" fillId="2" borderId="61" xfId="0" applyNumberFormat="1" applyFont="1" applyFill="1" applyBorder="1" applyAlignment="1">
      <alignment horizontal="center"/>
    </xf>
    <xf numFmtId="164" fontId="11" fillId="2" borderId="32" xfId="0" applyNumberFormat="1" applyFont="1" applyFill="1" applyBorder="1" applyAlignment="1">
      <alignment horizontal="center"/>
    </xf>
    <xf numFmtId="0" fontId="10" fillId="2" borderId="32" xfId="0" applyFont="1" applyFill="1" applyBorder="1" applyAlignment="1">
      <alignment horizontal="center"/>
    </xf>
    <xf numFmtId="166" fontId="11" fillId="2" borderId="32" xfId="0" applyNumberFormat="1" applyFont="1" applyFill="1" applyBorder="1" applyAlignment="1">
      <alignment horizontal="center"/>
    </xf>
    <xf numFmtId="166" fontId="11" fillId="2" borderId="31" xfId="0" applyNumberFormat="1" applyFont="1" applyFill="1" applyBorder="1" applyAlignment="1">
      <alignment horizontal="center"/>
    </xf>
    <xf numFmtId="166" fontId="11" fillId="2" borderId="61" xfId="0" applyNumberFormat="1" applyFont="1" applyFill="1" applyBorder="1" applyAlignment="1">
      <alignment horizontal="center"/>
    </xf>
    <xf numFmtId="1" fontId="9" fillId="2" borderId="23" xfId="0" applyNumberFormat="1" applyFont="1" applyFill="1" applyBorder="1" applyAlignment="1">
      <alignment horizontal="center"/>
    </xf>
    <xf numFmtId="164" fontId="9" fillId="2" borderId="23" xfId="0" applyNumberFormat="1" applyFont="1" applyFill="1" applyBorder="1" applyAlignment="1">
      <alignment horizontal="center"/>
    </xf>
    <xf numFmtId="164" fontId="11" fillId="2" borderId="42" xfId="0" applyNumberFormat="1" applyFont="1" applyFill="1" applyBorder="1" applyAlignment="1">
      <alignment horizontal="center"/>
    </xf>
    <xf numFmtId="165" fontId="11" fillId="4" borderId="66" xfId="0" applyNumberFormat="1" applyFont="1" applyFill="1" applyBorder="1" applyAlignment="1">
      <alignment horizontal="center"/>
    </xf>
    <xf numFmtId="0" fontId="12" fillId="4" borderId="67" xfId="0" applyFont="1" applyFill="1" applyBorder="1" applyAlignment="1">
      <alignment horizontal="right"/>
    </xf>
    <xf numFmtId="165" fontId="11" fillId="4" borderId="60" xfId="0" applyNumberFormat="1" applyFont="1" applyFill="1" applyBorder="1" applyAlignment="1">
      <alignment horizontal="center"/>
    </xf>
    <xf numFmtId="1" fontId="11" fillId="4" borderId="60" xfId="0" applyNumberFormat="1" applyFont="1" applyFill="1" applyBorder="1" applyAlignment="1">
      <alignment horizontal="right"/>
    </xf>
    <xf numFmtId="164" fontId="11" fillId="4" borderId="60" xfId="0" applyNumberFormat="1" applyFont="1" applyFill="1" applyBorder="1" applyAlignment="1">
      <alignment horizontal="right"/>
    </xf>
    <xf numFmtId="49" fontId="14" fillId="4" borderId="60" xfId="0" applyNumberFormat="1" applyFont="1" applyFill="1" applyBorder="1" applyAlignment="1">
      <alignment horizontal="right"/>
    </xf>
    <xf numFmtId="165" fontId="11" fillId="4" borderId="41" xfId="0" applyNumberFormat="1" applyFont="1" applyFill="1" applyBorder="1" applyAlignment="1">
      <alignment horizontal="center"/>
    </xf>
    <xf numFmtId="165" fontId="11" fillId="4" borderId="43" xfId="0" applyNumberFormat="1" applyFont="1" applyFill="1" applyBorder="1" applyAlignment="1">
      <alignment horizontal="center"/>
    </xf>
    <xf numFmtId="0" fontId="12" fillId="4" borderId="75" xfId="0" applyFont="1" applyFill="1" applyBorder="1" applyAlignment="1">
      <alignment horizontal="right"/>
    </xf>
    <xf numFmtId="164" fontId="11" fillId="4" borderId="76" xfId="0" applyNumberFormat="1" applyFont="1" applyFill="1" applyBorder="1" applyAlignment="1">
      <alignment horizontal="right"/>
    </xf>
    <xf numFmtId="164" fontId="11" fillId="0" borderId="42" xfId="0" applyNumberFormat="1" applyFont="1" applyBorder="1" applyAlignment="1">
      <alignment horizontal="center"/>
    </xf>
    <xf numFmtId="164" fontId="11" fillId="0" borderId="39" xfId="0" applyNumberFormat="1" applyFont="1" applyBorder="1" applyAlignment="1">
      <alignment horizontal="center"/>
    </xf>
    <xf numFmtId="164" fontId="11" fillId="0" borderId="68" xfId="0" applyNumberFormat="1" applyFont="1" applyBorder="1" applyAlignment="1">
      <alignment horizontal="center"/>
    </xf>
    <xf numFmtId="0" fontId="12" fillId="14" borderId="32" xfId="0" applyFont="1" applyFill="1" applyBorder="1" applyAlignment="1">
      <alignment horizontal="left"/>
    </xf>
    <xf numFmtId="0" fontId="12" fillId="14" borderId="61" xfId="0" applyFont="1" applyFill="1" applyBorder="1" applyAlignment="1">
      <alignment horizontal="left"/>
    </xf>
    <xf numFmtId="0" fontId="12" fillId="15" borderId="42" xfId="0" applyFont="1" applyFill="1" applyBorder="1" applyAlignment="1">
      <alignment horizontal="left"/>
    </xf>
    <xf numFmtId="0" fontId="12" fillId="15" borderId="62" xfId="0" applyFont="1" applyFill="1" applyBorder="1" applyAlignment="1">
      <alignment horizontal="left"/>
    </xf>
    <xf numFmtId="0" fontId="12" fillId="16" borderId="32" xfId="0" applyFont="1" applyFill="1" applyBorder="1" applyAlignment="1">
      <alignment horizontal="left"/>
    </xf>
    <xf numFmtId="0" fontId="12" fillId="16" borderId="61" xfId="0" applyFont="1" applyFill="1" applyBorder="1" applyAlignment="1">
      <alignment horizontal="left"/>
    </xf>
    <xf numFmtId="0" fontId="17" fillId="0" borderId="0" xfId="0" applyFont="1"/>
    <xf numFmtId="0" fontId="1" fillId="2" borderId="1" xfId="0" applyFont="1" applyFill="1" applyBorder="1" applyAlignment="1">
      <alignment horizontal="centerContinuous" vertical="top" wrapText="1"/>
    </xf>
    <xf numFmtId="0" fontId="2" fillId="0" borderId="2" xfId="0" applyFont="1" applyBorder="1" applyAlignment="1">
      <alignment horizontal="centerContinuous"/>
    </xf>
    <xf numFmtId="6" fontId="11" fillId="0" borderId="38" xfId="0" applyNumberFormat="1" applyFont="1" applyBorder="1" applyAlignment="1">
      <alignment horizontal="center"/>
    </xf>
    <xf numFmtId="6" fontId="11" fillId="2" borderId="38" xfId="0" applyNumberFormat="1" applyFont="1" applyFill="1" applyBorder="1" applyAlignment="1">
      <alignment horizontal="center"/>
    </xf>
    <xf numFmtId="9" fontId="11" fillId="2" borderId="38" xfId="0" applyNumberFormat="1" applyFont="1" applyFill="1" applyBorder="1" applyAlignment="1">
      <alignment horizontal="center"/>
    </xf>
    <xf numFmtId="166" fontId="11" fillId="0" borderId="38" xfId="0" applyNumberFormat="1" applyFont="1" applyBorder="1" applyAlignment="1">
      <alignment horizontal="center"/>
    </xf>
    <xf numFmtId="165" fontId="11" fillId="4" borderId="75" xfId="0" applyNumberFormat="1" applyFont="1" applyFill="1" applyBorder="1" applyAlignment="1">
      <alignment horizontal="right"/>
    </xf>
    <xf numFmtId="9" fontId="11" fillId="2" borderId="4" xfId="0" applyNumberFormat="1" applyFont="1" applyFill="1" applyBorder="1" applyAlignment="1">
      <alignment horizontal="center"/>
    </xf>
    <xf numFmtId="0" fontId="18" fillId="0" borderId="0" xfId="0" applyFont="1"/>
    <xf numFmtId="17" fontId="12" fillId="2" borderId="77" xfId="0" applyNumberFormat="1" applyFont="1" applyFill="1" applyBorder="1" applyAlignment="1">
      <alignment horizontal="center"/>
    </xf>
    <xf numFmtId="0" fontId="12" fillId="2" borderId="4" xfId="0" applyFont="1" applyFill="1" applyBorder="1" applyAlignment="1">
      <alignment horizontal="left"/>
    </xf>
    <xf numFmtId="9" fontId="11" fillId="0" borderId="4" xfId="0" applyNumberFormat="1" applyFont="1" applyBorder="1" applyAlignment="1">
      <alignment horizontal="center"/>
    </xf>
    <xf numFmtId="165" fontId="11" fillId="2" borderId="4" xfId="0" applyNumberFormat="1" applyFont="1" applyFill="1" applyBorder="1" applyAlignment="1">
      <alignment horizontal="right"/>
    </xf>
    <xf numFmtId="165" fontId="11" fillId="0" borderId="4" xfId="0" applyNumberFormat="1" applyFont="1" applyBorder="1" applyAlignment="1">
      <alignment horizontal="right"/>
    </xf>
    <xf numFmtId="0" fontId="12" fillId="2" borderId="78" xfId="0" applyFont="1" applyFill="1" applyBorder="1" applyAlignment="1">
      <alignment horizontal="left"/>
    </xf>
    <xf numFmtId="165" fontId="11" fillId="2" borderId="79" xfId="0" applyNumberFormat="1" applyFont="1" applyFill="1" applyBorder="1" applyAlignment="1">
      <alignment horizontal="right"/>
    </xf>
    <xf numFmtId="165" fontId="11" fillId="2" borderId="80" xfId="0" applyNumberFormat="1" applyFont="1" applyFill="1" applyBorder="1" applyAlignment="1">
      <alignment horizontal="right"/>
    </xf>
    <xf numFmtId="165" fontId="11" fillId="4" borderId="48" xfId="0" applyNumberFormat="1" applyFont="1" applyFill="1" applyBorder="1" applyAlignment="1">
      <alignment horizontal="right"/>
    </xf>
    <xf numFmtId="0" fontId="12" fillId="17" borderId="32" xfId="0" applyFont="1" applyFill="1" applyBorder="1" applyAlignment="1">
      <alignment horizontal="left"/>
    </xf>
    <xf numFmtId="9" fontId="11" fillId="19" borderId="19" xfId="0" applyNumberFormat="1" applyFont="1" applyFill="1" applyBorder="1" applyAlignment="1">
      <alignment horizontal="center"/>
    </xf>
    <xf numFmtId="6" fontId="11" fillId="19" borderId="19" xfId="0" applyNumberFormat="1" applyFont="1" applyFill="1" applyBorder="1" applyAlignment="1">
      <alignment horizontal="center"/>
    </xf>
    <xf numFmtId="1" fontId="11" fillId="18" borderId="43" xfId="0" applyNumberFormat="1" applyFont="1" applyFill="1" applyBorder="1" applyAlignment="1">
      <alignment horizontal="center"/>
    </xf>
    <xf numFmtId="164" fontId="11" fillId="18" borderId="43" xfId="0" applyNumberFormat="1" applyFont="1" applyFill="1" applyBorder="1" applyAlignment="1">
      <alignment horizontal="center"/>
    </xf>
    <xf numFmtId="14" fontId="0" fillId="0" borderId="0" xfId="0" applyNumberFormat="1"/>
    <xf numFmtId="9" fontId="11" fillId="9" borderId="4" xfId="0" applyNumberFormat="1" applyFont="1" applyFill="1" applyBorder="1" applyAlignment="1">
      <alignment horizontal="center"/>
    </xf>
    <xf numFmtId="0" fontId="12" fillId="17" borderId="5" xfId="0" applyFont="1" applyFill="1" applyBorder="1" applyAlignment="1">
      <alignment horizontal="left"/>
    </xf>
    <xf numFmtId="164" fontId="11" fillId="19" borderId="17" xfId="0" applyNumberFormat="1" applyFont="1" applyFill="1" applyBorder="1" applyAlignment="1">
      <alignment horizontal="center"/>
    </xf>
    <xf numFmtId="9" fontId="11" fillId="19" borderId="17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8" xfId="0" applyBorder="1" applyAlignment="1">
      <alignment horizontal="left"/>
    </xf>
    <xf numFmtId="0" fontId="0" fillId="0" borderId="4" xfId="0" applyBorder="1" applyAlignment="1">
      <alignment horizontal="centerContinuous"/>
    </xf>
    <xf numFmtId="0" fontId="0" fillId="0" borderId="75" xfId="0" applyBorder="1"/>
    <xf numFmtId="164" fontId="0" fillId="20" borderId="38" xfId="0" applyNumberFormat="1" applyFill="1" applyBorder="1" applyAlignment="1">
      <alignment horizontal="center"/>
    </xf>
    <xf numFmtId="17" fontId="0" fillId="0" borderId="0" xfId="0" applyNumberFormat="1"/>
    <xf numFmtId="167" fontId="0" fillId="0" borderId="0" xfId="0" applyNumberFormat="1"/>
    <xf numFmtId="0" fontId="12" fillId="2" borderId="24" xfId="0" applyFont="1" applyFill="1" applyBorder="1" applyAlignment="1">
      <alignment horizontal="left"/>
    </xf>
    <xf numFmtId="3" fontId="0" fillId="20" borderId="38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2" borderId="3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top" wrapText="1"/>
    </xf>
    <xf numFmtId="0" fontId="2" fillId="0" borderId="2" xfId="0" applyFont="1" applyBorder="1"/>
    <xf numFmtId="0" fontId="2" fillId="0" borderId="3" xfId="0" applyFont="1" applyBorder="1"/>
    <xf numFmtId="0" fontId="6" fillId="2" borderId="6" xfId="0" applyFont="1" applyFill="1" applyBorder="1" applyAlignment="1">
      <alignment horizontal="left"/>
    </xf>
    <xf numFmtId="0" fontId="2" fillId="0" borderId="7" xfId="0" applyFont="1" applyBorder="1"/>
    <xf numFmtId="0" fontId="2" fillId="0" borderId="8" xfId="0" applyFont="1" applyBorder="1"/>
    <xf numFmtId="17" fontId="7" fillId="0" borderId="9" xfId="0" applyNumberFormat="1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13" fillId="2" borderId="31" xfId="0" applyFont="1" applyFill="1" applyBorder="1" applyAlignment="1">
      <alignment horizontal="center"/>
    </xf>
    <xf numFmtId="0" fontId="12" fillId="0" borderId="31" xfId="0" applyFont="1" applyBorder="1" applyAlignment="1">
      <alignment horizontal="left"/>
    </xf>
    <xf numFmtId="0" fontId="2" fillId="0" borderId="31" xfId="0" applyFont="1" applyBorder="1"/>
    <xf numFmtId="0" fontId="12" fillId="2" borderId="57" xfId="0" applyFont="1" applyFill="1" applyBorder="1" applyAlignment="1">
      <alignment horizontal="left"/>
    </xf>
    <xf numFmtId="0" fontId="2" fillId="0" borderId="57" xfId="0" applyFont="1" applyBorder="1"/>
  </cellXfs>
  <cellStyles count="1">
    <cellStyle name="Normal" xfId="0" builtinId="0"/>
  </cellStyles>
  <dxfs count="119"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D8D8D8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D8D8D8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D8D8D8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D8D8D8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CE4ED"/>
          <bgColor rgb="FFFCE4ED"/>
        </patternFill>
      </fill>
    </dxf>
  </dxfs>
  <tableStyles count="0" defaultTableStyle="TableStyleMedium2" defaultPivotStyle="PivotStyleLight16"/>
  <colors>
    <mruColors>
      <color rgb="FFE7E6E6"/>
      <color rgb="FF7F7F7F"/>
      <color rgb="FF7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'Silent Windows SEO 1 year chart'!$E$3</c:f>
          <c:strCache>
            <c:ptCount val="1"/>
            <c:pt idx="0">
              <c:v>Number of PPC visits (from Google Analytics - Users)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'SEO Graph Data'!$R$30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'SEO Graph Data'!$C$28:$N$28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Data'!$S$30:$AD$30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8-4B4C-A818-B25345DAD961}"/>
            </c:ext>
          </c:extLst>
        </c:ser>
        <c:ser>
          <c:idx val="1"/>
          <c:order val="1"/>
          <c:tx>
            <c:strRef>
              <c:f>'SEO Graph Data'!$R$32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'SEO Graph Data'!$S$32:$AD$32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8-4B4C-A818-B25345DAD961}"/>
            </c:ext>
          </c:extLst>
        </c:ser>
        <c:ser>
          <c:idx val="2"/>
          <c:order val="2"/>
          <c:tx>
            <c:strRef>
              <c:f>'SEO Graph Data'!$R$34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'SEO Graph Data'!$S$34:$AD$34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8-4B4C-A818-B25345DA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403688"/>
        <c:axId val="481405328"/>
      </c:barChart>
      <c:catAx>
        <c:axId val="48140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405328"/>
        <c:crosses val="autoZero"/>
        <c:auto val="1"/>
        <c:lblAlgn val="ctr"/>
        <c:lblOffset val="100"/>
        <c:noMultiLvlLbl val="0"/>
      </c:catAx>
      <c:valAx>
        <c:axId val="48140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40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Cumulatative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Graph Data'!$B$15</c:f>
              <c:strCache>
                <c:ptCount val="1"/>
                <c:pt idx="0">
                  <c:v>Forecasted Monthly Turnover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Data'!$C$14:$AL$14</c:f>
              <c:numCache>
                <c:formatCode>mmm\-yy</c:formatCode>
                <c:ptCount val="3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</c:numCache>
            </c:numRef>
          </c:cat>
          <c:val>
            <c:numRef>
              <c:f>'3 yr Graph Data'!$C$15:$AL$15</c:f>
              <c:numCache>
                <c:formatCode>"£"#,##0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C-48A1-A4BA-678294D31072}"/>
            </c:ext>
          </c:extLst>
        </c:ser>
        <c:ser>
          <c:idx val="1"/>
          <c:order val="1"/>
          <c:tx>
            <c:strRef>
              <c:f>'3 yr Graph Data'!$B$16</c:f>
              <c:strCache>
                <c:ptCount val="1"/>
                <c:pt idx="0">
                  <c:v>Net Profit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Data'!$C$14:$AL$14</c:f>
              <c:numCache>
                <c:formatCode>mmm\-yy</c:formatCode>
                <c:ptCount val="3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</c:numCache>
            </c:numRef>
          </c:cat>
          <c:val>
            <c:numRef>
              <c:f>'3 yr Graph Data'!$C$16:$AL$16</c:f>
              <c:numCache>
                <c:formatCode>"£"#,##0</c:formatCode>
                <c:ptCount val="3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C-48A1-A4BA-678294D31072}"/>
            </c:ext>
          </c:extLst>
        </c:ser>
        <c:ser>
          <c:idx val="2"/>
          <c:order val="2"/>
          <c:tx>
            <c:strRef>
              <c:f>'3 yr Graph Data'!$B$17</c:f>
              <c:strCache>
                <c:ptCount val="1"/>
                <c:pt idx="0">
                  <c:v>Gross Profit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Data'!$C$14:$AL$14</c:f>
              <c:numCache>
                <c:formatCode>mmm\-yy</c:formatCode>
                <c:ptCount val="3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</c:numCache>
            </c:numRef>
          </c:cat>
          <c:val>
            <c:numRef>
              <c:f>'3 yr Graph Data'!$C$17:$AL$17</c:f>
              <c:numCache>
                <c:formatCode>"£"#,##0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E-4BAC-B476-89343BEA2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52256"/>
        <c:axId val="585853240"/>
      </c:lineChart>
      <c:dateAx>
        <c:axId val="5858522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853240"/>
        <c:crosses val="autoZero"/>
        <c:auto val="1"/>
        <c:lblOffset val="100"/>
        <c:baseTimeUnit val="months"/>
      </c:dateAx>
      <c:valAx>
        <c:axId val="58585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85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</a:t>
            </a:r>
            <a:r>
              <a:rPr lang="en-GB" baseline="0"/>
              <a:t> Sales and Costs activity</a:t>
            </a:r>
            <a:endParaRPr lang="en-GB"/>
          </a:p>
        </c:rich>
      </c:tx>
      <c:layout>
        <c:manualLayout>
          <c:xMode val="edge"/>
          <c:yMode val="edge"/>
          <c:x val="0.23267344706911636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Graph Data'!$B$21</c:f>
              <c:strCache>
                <c:ptCount val="1"/>
                <c:pt idx="0">
                  <c:v>Actual Monthly Turnover (Total income)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Data'!$C$20:$AL$20</c:f>
              <c:numCache>
                <c:formatCode>mmm\-yy</c:formatCode>
                <c:ptCount val="3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</c:numCache>
            </c:numRef>
          </c:cat>
          <c:val>
            <c:numRef>
              <c:f>'3 yr Graph Data'!$C$21:$AL$21</c:f>
              <c:numCache>
                <c:formatCode>"£"#,##0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4-443C-A140-F4A4310360C7}"/>
            </c:ext>
          </c:extLst>
        </c:ser>
        <c:ser>
          <c:idx val="1"/>
          <c:order val="1"/>
          <c:tx>
            <c:strRef>
              <c:f>'3 yr Graph Data'!$B$22</c:f>
              <c:strCache>
                <c:ptCount val="1"/>
                <c:pt idx="0">
                  <c:v>Forecasted Monthly Turnover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Data'!$C$20:$AL$20</c:f>
              <c:numCache>
                <c:formatCode>mmm\-yy</c:formatCode>
                <c:ptCount val="3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</c:numCache>
            </c:numRef>
          </c:cat>
          <c:val>
            <c:numRef>
              <c:f>'3 yr Graph Data'!$C$22:$AL$22</c:f>
              <c:numCache>
                <c:formatCode>"£"#,##0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4-443C-A140-F4A4310360C7}"/>
            </c:ext>
          </c:extLst>
        </c:ser>
        <c:ser>
          <c:idx val="2"/>
          <c:order val="2"/>
          <c:tx>
            <c:strRef>
              <c:f>'3 yr Graph Data'!$B$23</c:f>
              <c:strCache>
                <c:ptCount val="1"/>
                <c:pt idx="0">
                  <c:v>Cost of Sales (total cost of sales)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Graph Data'!$C$20:$AL$20</c:f>
              <c:numCache>
                <c:formatCode>mmm\-yy</c:formatCode>
                <c:ptCount val="3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</c:numCache>
            </c:numRef>
          </c:cat>
          <c:val>
            <c:numRef>
              <c:f>'3 yr Graph Data'!$C$23:$AL$23</c:f>
              <c:numCache>
                <c:formatCode>"£"#,##0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4-443C-A140-F4A431036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449368"/>
        <c:axId val="373449696"/>
      </c:lineChart>
      <c:dateAx>
        <c:axId val="3734493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49696"/>
        <c:crosses val="autoZero"/>
        <c:auto val="1"/>
        <c:lblOffset val="100"/>
        <c:baseTimeUnit val="months"/>
      </c:dateAx>
      <c:valAx>
        <c:axId val="3734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49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Sales By Channel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'SEO Graph Data'!$B$30</c:f>
              <c:strCache>
                <c:ptCount val="1"/>
                <c:pt idx="0">
                  <c:v>web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'SEO Graph Data'!$C$28:$N$28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Data'!$B$30:$N$30</c:f>
              <c:numCache>
                <c:formatCode>#,##0</c:formatCode>
                <c:ptCount val="13"/>
                <c:pt idx="0" formatCode="General">
                  <c:v>0</c:v>
                </c:pt>
                <c:pt idx="1">
                  <c:v>165</c:v>
                </c:pt>
                <c:pt idx="2">
                  <c:v>174</c:v>
                </c:pt>
                <c:pt idx="3">
                  <c:v>287</c:v>
                </c:pt>
                <c:pt idx="4">
                  <c:v>276</c:v>
                </c:pt>
                <c:pt idx="5">
                  <c:v>278</c:v>
                </c:pt>
                <c:pt idx="6">
                  <c:v>277</c:v>
                </c:pt>
                <c:pt idx="7">
                  <c:v>247</c:v>
                </c:pt>
                <c:pt idx="8">
                  <c:v>249</c:v>
                </c:pt>
                <c:pt idx="9">
                  <c:v>250</c:v>
                </c:pt>
                <c:pt idx="10">
                  <c:v>290</c:v>
                </c:pt>
                <c:pt idx="11">
                  <c:v>279</c:v>
                </c:pt>
                <c:pt idx="1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7-48F0-BBC7-D59025405D13}"/>
            </c:ext>
          </c:extLst>
        </c:ser>
        <c:ser>
          <c:idx val="1"/>
          <c:order val="1"/>
          <c:tx>
            <c:strRef>
              <c:f>'SEO Graph Data'!$B$32</c:f>
              <c:strCache>
                <c:ptCount val="1"/>
                <c:pt idx="0">
                  <c:v>Telesales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val>
            <c:numRef>
              <c:f>'SEO Graph Data'!$C$32:$N$32</c:f>
              <c:numCache>
                <c:formatCode>#,##0</c:formatCode>
                <c:ptCount val="12"/>
                <c:pt idx="0">
                  <c:v>321</c:v>
                </c:pt>
                <c:pt idx="1">
                  <c:v>278</c:v>
                </c:pt>
                <c:pt idx="2">
                  <c:v>288</c:v>
                </c:pt>
                <c:pt idx="3">
                  <c:v>207</c:v>
                </c:pt>
                <c:pt idx="4">
                  <c:v>232</c:v>
                </c:pt>
                <c:pt idx="5">
                  <c:v>177</c:v>
                </c:pt>
                <c:pt idx="6">
                  <c:v>197</c:v>
                </c:pt>
                <c:pt idx="7">
                  <c:v>266</c:v>
                </c:pt>
                <c:pt idx="8">
                  <c:v>288</c:v>
                </c:pt>
                <c:pt idx="9">
                  <c:v>248</c:v>
                </c:pt>
                <c:pt idx="10">
                  <c:v>262</c:v>
                </c:pt>
                <c:pt idx="1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7-48F0-BBC7-D59025405D13}"/>
            </c:ext>
          </c:extLst>
        </c:ser>
        <c:ser>
          <c:idx val="2"/>
          <c:order val="2"/>
          <c:tx>
            <c:strRef>
              <c:f>'SEO Graph Data'!$B$34</c:f>
              <c:strCache>
                <c:ptCount val="1"/>
                <c:pt idx="0">
                  <c:v>Social Media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val>
            <c:numRef>
              <c:f>'SEO Graph Data'!$C$34:$N$34</c:f>
              <c:numCache>
                <c:formatCode>#,##0</c:formatCode>
                <c:ptCount val="12"/>
                <c:pt idx="0">
                  <c:v>141</c:v>
                </c:pt>
                <c:pt idx="1">
                  <c:v>230</c:v>
                </c:pt>
                <c:pt idx="2">
                  <c:v>450</c:v>
                </c:pt>
                <c:pt idx="3">
                  <c:v>125</c:v>
                </c:pt>
                <c:pt idx="4">
                  <c:v>95</c:v>
                </c:pt>
                <c:pt idx="5">
                  <c:v>432</c:v>
                </c:pt>
                <c:pt idx="6">
                  <c:v>125</c:v>
                </c:pt>
                <c:pt idx="7">
                  <c:v>188</c:v>
                </c:pt>
                <c:pt idx="8">
                  <c:v>443</c:v>
                </c:pt>
                <c:pt idx="9">
                  <c:v>126</c:v>
                </c:pt>
                <c:pt idx="10">
                  <c:v>555</c:v>
                </c:pt>
                <c:pt idx="1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7-48F0-BBC7-D59025405D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403688"/>
        <c:axId val="481405328"/>
      </c:barChart>
      <c:catAx>
        <c:axId val="48140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405328"/>
        <c:crosses val="autoZero"/>
        <c:auto val="1"/>
        <c:lblAlgn val="ctr"/>
        <c:lblOffset val="100"/>
        <c:noMultiLvlLbl val="0"/>
      </c:catAx>
      <c:valAx>
        <c:axId val="4814053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140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"Actual Sales"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numRef>
              <c:f>'SEO Graph Data'!$C$10:$AL$10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Data'!$C$11:$M$11</c:f>
              <c:numCache>
                <c:formatCode>#,##0</c:formatCode>
                <c:ptCount val="11"/>
                <c:pt idx="0">
                  <c:v>20.6</c:v>
                </c:pt>
                <c:pt idx="1">
                  <c:v>21.9</c:v>
                </c:pt>
                <c:pt idx="2">
                  <c:v>32.85</c:v>
                </c:pt>
                <c:pt idx="3">
                  <c:v>21.2</c:v>
                </c:pt>
                <c:pt idx="4">
                  <c:v>19.350000000000001</c:v>
                </c:pt>
                <c:pt idx="5">
                  <c:v>31.6</c:v>
                </c:pt>
                <c:pt idx="6">
                  <c:v>31.9</c:v>
                </c:pt>
                <c:pt idx="7">
                  <c:v>14.45</c:v>
                </c:pt>
                <c:pt idx="8">
                  <c:v>12.4</c:v>
                </c:pt>
                <c:pt idx="9">
                  <c:v>16.55</c:v>
                </c:pt>
                <c:pt idx="10">
                  <c:v>22.85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6-4BDE-BC8C-E695F7875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461343776"/>
        <c:axId val="461344104"/>
      </c:barChart>
      <c:lineChart>
        <c:grouping val="standard"/>
        <c:varyColors val="0"/>
        <c:ser>
          <c:idx val="2"/>
          <c:order val="1"/>
          <c:tx>
            <c:v>"Forecasted Sales"</c:v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'SEO Graph Data'!$C$10:$AL$10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Data'!$C$12:$M$12</c:f>
              <c:numCache>
                <c:formatCode>#,##0</c:formatCode>
                <c:ptCount val="11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1</c:v>
                </c:pt>
                <c:pt idx="4">
                  <c:v>12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2</c:v>
                </c:pt>
                <c:pt idx="9">
                  <c:v>11</c:v>
                </c:pt>
                <c:pt idx="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6-4BDE-BC8C-E695F7875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43776"/>
        <c:axId val="461344104"/>
      </c:lineChart>
      <c:dateAx>
        <c:axId val="461343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44104"/>
        <c:crosses val="autoZero"/>
        <c:auto val="1"/>
        <c:lblOffset val="100"/>
        <c:baseTimeUnit val="months"/>
      </c:dateAx>
      <c:valAx>
        <c:axId val="46134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'Silent Windows SEO 1 year chart'!$K$3</c:f>
          <c:strCache>
            <c:ptCount val="1"/>
            <c:pt idx="0">
              <c:v>Number of organic visits (from Google Analytics - Users) </c:v>
            </c:pt>
          </c:strCache>
        </c:strRef>
      </c:tx>
      <c:layout>
        <c:manualLayout>
          <c:xMode val="edge"/>
          <c:yMode val="edge"/>
          <c:x val="6.0923447069116357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'SEO Graph Data'!$R$42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'SEO Graph Data'!$C$40:$N$40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Data'!$S$42:$AE$42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7-455B-B811-BDD253061738}"/>
            </c:ext>
          </c:extLst>
        </c:ser>
        <c:ser>
          <c:idx val="1"/>
          <c:order val="1"/>
          <c:tx>
            <c:strRef>
              <c:f>'SEO Graph Data'!$R$44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'SEO Graph Data'!$C$40:$N$40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Data'!$S$44:$AD$44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7-455B-B811-BDD253061738}"/>
            </c:ext>
          </c:extLst>
        </c:ser>
        <c:ser>
          <c:idx val="2"/>
          <c:order val="2"/>
          <c:tx>
            <c:strRef>
              <c:f>'SEO Graph Data'!$R$46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'SEO Graph Data'!$S$46:$AD$46</c:f>
              <c:numCache>
                <c:formatCode>#,##0</c:formatCode>
                <c:ptCount val="12"/>
                <c:pt idx="0">
                  <c:v>122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7-455B-B811-BDD2530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91224"/>
        <c:axId val="481396472"/>
      </c:lineChart>
      <c:catAx>
        <c:axId val="48139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96472"/>
        <c:crosses val="autoZero"/>
        <c:auto val="1"/>
        <c:lblAlgn val="ctr"/>
        <c:lblOffset val="100"/>
        <c:noMultiLvlLbl val="0"/>
      </c:catAx>
      <c:valAx>
        <c:axId val="48139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9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'Hugo Carter SEO 1 year chart'!$E$3</c:f>
          <c:strCache>
            <c:ptCount val="1"/>
            <c:pt idx="0">
              <c:v>Number of PPC visits (from Google Analytics - Users)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'SEO Graph Data'!$B$30</c:f>
              <c:strCache>
                <c:ptCount val="1"/>
                <c:pt idx="0">
                  <c:v>web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'SEO Graph Data'!$C$28:$N$28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Data'!$B$30:$N$30</c:f>
              <c:numCache>
                <c:formatCode>#,##0</c:formatCode>
                <c:ptCount val="13"/>
                <c:pt idx="0" formatCode="General">
                  <c:v>0</c:v>
                </c:pt>
                <c:pt idx="1">
                  <c:v>165</c:v>
                </c:pt>
                <c:pt idx="2">
                  <c:v>174</c:v>
                </c:pt>
                <c:pt idx="3">
                  <c:v>287</c:v>
                </c:pt>
                <c:pt idx="4">
                  <c:v>276</c:v>
                </c:pt>
                <c:pt idx="5">
                  <c:v>278</c:v>
                </c:pt>
                <c:pt idx="6">
                  <c:v>277</c:v>
                </c:pt>
                <c:pt idx="7">
                  <c:v>247</c:v>
                </c:pt>
                <c:pt idx="8">
                  <c:v>249</c:v>
                </c:pt>
                <c:pt idx="9">
                  <c:v>250</c:v>
                </c:pt>
                <c:pt idx="10">
                  <c:v>290</c:v>
                </c:pt>
                <c:pt idx="11">
                  <c:v>279</c:v>
                </c:pt>
                <c:pt idx="1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F-4E7C-957C-1A28B825CA03}"/>
            </c:ext>
          </c:extLst>
        </c:ser>
        <c:ser>
          <c:idx val="1"/>
          <c:order val="1"/>
          <c:tx>
            <c:strRef>
              <c:f>'SEO Graph Data'!$B$32</c:f>
              <c:strCache>
                <c:ptCount val="1"/>
                <c:pt idx="0">
                  <c:v>Telesales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'SEO Graph Data'!$C$32:$N$32</c:f>
              <c:numCache>
                <c:formatCode>#,##0</c:formatCode>
                <c:ptCount val="12"/>
                <c:pt idx="0">
                  <c:v>321</c:v>
                </c:pt>
                <c:pt idx="1">
                  <c:v>278</c:v>
                </c:pt>
                <c:pt idx="2">
                  <c:v>288</c:v>
                </c:pt>
                <c:pt idx="3">
                  <c:v>207</c:v>
                </c:pt>
                <c:pt idx="4">
                  <c:v>232</c:v>
                </c:pt>
                <c:pt idx="5">
                  <c:v>177</c:v>
                </c:pt>
                <c:pt idx="6">
                  <c:v>197</c:v>
                </c:pt>
                <c:pt idx="7">
                  <c:v>266</c:v>
                </c:pt>
                <c:pt idx="8">
                  <c:v>288</c:v>
                </c:pt>
                <c:pt idx="9">
                  <c:v>248</c:v>
                </c:pt>
                <c:pt idx="10">
                  <c:v>262</c:v>
                </c:pt>
                <c:pt idx="11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F-4E7C-957C-1A28B825CA03}"/>
            </c:ext>
          </c:extLst>
        </c:ser>
        <c:ser>
          <c:idx val="2"/>
          <c:order val="2"/>
          <c:tx>
            <c:strRef>
              <c:f>'SEO Graph Data'!$B$34</c:f>
              <c:strCache>
                <c:ptCount val="1"/>
                <c:pt idx="0">
                  <c:v>Social Media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'SEO Graph Data'!$C$34:$N$34</c:f>
              <c:numCache>
                <c:formatCode>#,##0</c:formatCode>
                <c:ptCount val="12"/>
                <c:pt idx="0">
                  <c:v>141</c:v>
                </c:pt>
                <c:pt idx="1">
                  <c:v>230</c:v>
                </c:pt>
                <c:pt idx="2">
                  <c:v>450</c:v>
                </c:pt>
                <c:pt idx="3">
                  <c:v>125</c:v>
                </c:pt>
                <c:pt idx="4">
                  <c:v>95</c:v>
                </c:pt>
                <c:pt idx="5">
                  <c:v>432</c:v>
                </c:pt>
                <c:pt idx="6">
                  <c:v>125</c:v>
                </c:pt>
                <c:pt idx="7">
                  <c:v>188</c:v>
                </c:pt>
                <c:pt idx="8">
                  <c:v>443</c:v>
                </c:pt>
                <c:pt idx="9">
                  <c:v>126</c:v>
                </c:pt>
                <c:pt idx="10">
                  <c:v>555</c:v>
                </c:pt>
                <c:pt idx="1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1F-4E7C-957C-1A28B82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403688"/>
        <c:axId val="481405328"/>
      </c:barChart>
      <c:catAx>
        <c:axId val="48140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405328"/>
        <c:crosses val="autoZero"/>
        <c:auto val="1"/>
        <c:lblAlgn val="ctr"/>
        <c:lblOffset val="100"/>
        <c:noMultiLvlLbl val="0"/>
      </c:catAx>
      <c:valAx>
        <c:axId val="48140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40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'Hugo Carter SEO 1 year chart'!$K$3</c:f>
          <c:strCache>
            <c:ptCount val="1"/>
            <c:pt idx="0">
              <c:v>Number of organic calls (from Infinity) </c:v>
            </c:pt>
          </c:strCache>
        </c:strRef>
      </c:tx>
      <c:layout>
        <c:manualLayout>
          <c:xMode val="edge"/>
          <c:yMode val="edge"/>
          <c:x val="6.0923447069116357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'SEO Graph Data'!$B$42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'SEO Graph Data'!$C$40:$N$40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Data'!$C$42:$N$42</c:f>
              <c:numCache>
                <c:formatCode>#,##0</c:formatCode>
                <c:ptCount val="12"/>
                <c:pt idx="0">
                  <c:v>51</c:v>
                </c:pt>
                <c:pt idx="1">
                  <c:v>50</c:v>
                </c:pt>
                <c:pt idx="2">
                  <c:v>46</c:v>
                </c:pt>
                <c:pt idx="3">
                  <c:v>10</c:v>
                </c:pt>
                <c:pt idx="4">
                  <c:v>14</c:v>
                </c:pt>
                <c:pt idx="5">
                  <c:v>28</c:v>
                </c:pt>
                <c:pt idx="6">
                  <c:v>18</c:v>
                </c:pt>
                <c:pt idx="7">
                  <c:v>19</c:v>
                </c:pt>
                <c:pt idx="8">
                  <c:v>41</c:v>
                </c:pt>
                <c:pt idx="9">
                  <c:v>19</c:v>
                </c:pt>
                <c:pt idx="10">
                  <c:v>33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6-49B0-A5DE-759C1AC2CDFB}"/>
            </c:ext>
          </c:extLst>
        </c:ser>
        <c:ser>
          <c:idx val="1"/>
          <c:order val="1"/>
          <c:tx>
            <c:strRef>
              <c:f>'SEO Graph Data'!$B$44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'SEO Graph Data'!$C$40:$N$40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'SEO Graph Data'!$C$44:$N$44</c:f>
              <c:numCache>
                <c:formatCode>#,##0</c:formatCode>
                <c:ptCount val="12"/>
                <c:pt idx="0">
                  <c:v>41</c:v>
                </c:pt>
                <c:pt idx="1">
                  <c:v>19</c:v>
                </c:pt>
                <c:pt idx="2">
                  <c:v>25</c:v>
                </c:pt>
                <c:pt idx="3">
                  <c:v>32</c:v>
                </c:pt>
                <c:pt idx="4">
                  <c:v>40</c:v>
                </c:pt>
                <c:pt idx="5">
                  <c:v>27</c:v>
                </c:pt>
                <c:pt idx="6">
                  <c:v>14</c:v>
                </c:pt>
                <c:pt idx="7">
                  <c:v>23</c:v>
                </c:pt>
                <c:pt idx="8">
                  <c:v>29</c:v>
                </c:pt>
                <c:pt idx="9">
                  <c:v>31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6-49B0-A5DE-759C1AC2CDFB}"/>
            </c:ext>
          </c:extLst>
        </c:ser>
        <c:ser>
          <c:idx val="2"/>
          <c:order val="2"/>
          <c:tx>
            <c:strRef>
              <c:f>'SEO Graph Data'!$B$46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'SEO Graph Data'!$C$46:$N$46</c:f>
              <c:numCache>
                <c:formatCode>#,##0</c:formatCode>
                <c:ptCount val="12"/>
                <c:pt idx="0">
                  <c:v>8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6-49B0-A5DE-759C1AC2C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391224"/>
        <c:axId val="481396472"/>
      </c:lineChart>
      <c:catAx>
        <c:axId val="48139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96472"/>
        <c:crosses val="autoZero"/>
        <c:auto val="1"/>
        <c:lblAlgn val="ctr"/>
        <c:lblOffset val="100"/>
        <c:noMultiLvlLbl val="0"/>
      </c:catAx>
      <c:valAx>
        <c:axId val="48139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139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SEO</a:t>
            </a:r>
            <a:r>
              <a:rPr lang="en-GB" baseline="0"/>
              <a:t> Hugo Carter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'SEO 3 Year Charts'!$B$37:$B$37</c:f>
              <c:strCache>
                <c:ptCount val="1"/>
                <c:pt idx="0">
                  <c:v>Number of direct visits (from Google Analytics - Users)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'SEO Graph Data'!$C$10:$AL$10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Data'!$C$11:$AL$11</c:f>
              <c:numCache>
                <c:formatCode>#,##0</c:formatCode>
                <c:ptCount val="36"/>
                <c:pt idx="0">
                  <c:v>20.6</c:v>
                </c:pt>
                <c:pt idx="1">
                  <c:v>21.9</c:v>
                </c:pt>
                <c:pt idx="2">
                  <c:v>32.85</c:v>
                </c:pt>
                <c:pt idx="3">
                  <c:v>21.2</c:v>
                </c:pt>
                <c:pt idx="4">
                  <c:v>19.350000000000001</c:v>
                </c:pt>
                <c:pt idx="5">
                  <c:v>31.6</c:v>
                </c:pt>
                <c:pt idx="6">
                  <c:v>31.9</c:v>
                </c:pt>
                <c:pt idx="7">
                  <c:v>14.45</c:v>
                </c:pt>
                <c:pt idx="8">
                  <c:v>12.4</c:v>
                </c:pt>
                <c:pt idx="9">
                  <c:v>16.55</c:v>
                </c:pt>
                <c:pt idx="10">
                  <c:v>22.85</c:v>
                </c:pt>
                <c:pt idx="11">
                  <c:v>21.8</c:v>
                </c:pt>
                <c:pt idx="12">
                  <c:v>14.2</c:v>
                </c:pt>
                <c:pt idx="13">
                  <c:v>13.15</c:v>
                </c:pt>
                <c:pt idx="14">
                  <c:v>22.35</c:v>
                </c:pt>
                <c:pt idx="15">
                  <c:v>19.05</c:v>
                </c:pt>
                <c:pt idx="16">
                  <c:v>20.55</c:v>
                </c:pt>
                <c:pt idx="17">
                  <c:v>26.25</c:v>
                </c:pt>
                <c:pt idx="18">
                  <c:v>28.75</c:v>
                </c:pt>
                <c:pt idx="19">
                  <c:v>343</c:v>
                </c:pt>
                <c:pt idx="20">
                  <c:v>337</c:v>
                </c:pt>
                <c:pt idx="21">
                  <c:v>376</c:v>
                </c:pt>
                <c:pt idx="22">
                  <c:v>644</c:v>
                </c:pt>
                <c:pt idx="23">
                  <c:v>466</c:v>
                </c:pt>
                <c:pt idx="24">
                  <c:v>342</c:v>
                </c:pt>
                <c:pt idx="25">
                  <c:v>357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D-4CFF-AB60-1210E2CF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43776"/>
        <c:axId val="461344104"/>
      </c:barChart>
      <c:lineChart>
        <c:grouping val="standard"/>
        <c:varyColors val="0"/>
        <c:ser>
          <c:idx val="2"/>
          <c:order val="1"/>
          <c:tx>
            <c:strRef>
              <c:f>'SEO 3 Year Charts'!$B$38:$B$38</c:f>
              <c:strCache>
                <c:ptCount val="1"/>
                <c:pt idx="0">
                  <c:v>Number of website direct calls (from Infinity)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'SEO Graph Data'!$C$10:$AL$10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Data'!$C$12:$AL$12</c:f>
              <c:numCache>
                <c:formatCode>#,##0</c:formatCode>
                <c:ptCount val="36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1</c:v>
                </c:pt>
                <c:pt idx="4">
                  <c:v>12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2</c:v>
                </c:pt>
                <c:pt idx="9">
                  <c:v>11</c:v>
                </c:pt>
                <c:pt idx="10">
                  <c:v>26</c:v>
                </c:pt>
                <c:pt idx="11">
                  <c:v>9</c:v>
                </c:pt>
                <c:pt idx="12">
                  <c:v>11</c:v>
                </c:pt>
                <c:pt idx="13">
                  <c:v>4</c:v>
                </c:pt>
                <c:pt idx="14">
                  <c:v>7</c:v>
                </c:pt>
                <c:pt idx="15">
                  <c:v>18</c:v>
                </c:pt>
                <c:pt idx="16">
                  <c:v>22</c:v>
                </c:pt>
                <c:pt idx="17">
                  <c:v>12</c:v>
                </c:pt>
                <c:pt idx="18">
                  <c:v>26</c:v>
                </c:pt>
                <c:pt idx="19">
                  <c:v>9</c:v>
                </c:pt>
                <c:pt idx="20">
                  <c:v>13</c:v>
                </c:pt>
                <c:pt idx="21">
                  <c:v>8</c:v>
                </c:pt>
                <c:pt idx="22">
                  <c:v>14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D-4CFF-AB60-1210E2CF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43776"/>
        <c:axId val="461344104"/>
      </c:lineChart>
      <c:dateAx>
        <c:axId val="461343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44104"/>
        <c:crosses val="autoZero"/>
        <c:auto val="1"/>
        <c:lblOffset val="100"/>
        <c:baseTimeUnit val="months"/>
      </c:dateAx>
      <c:valAx>
        <c:axId val="46134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SEO</a:t>
            </a:r>
            <a:r>
              <a:rPr lang="en-GB" baseline="0"/>
              <a:t> silent Windows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'SEO Graph Data'!$B$20</c:f>
              <c:strCache>
                <c:ptCount val="1"/>
                <c:pt idx="0">
                  <c:v>Number of organic visits (from Google Analytics - Users)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'SEO Graph Data'!$C$19:$AL$19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Data'!$C$20:$AL$20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C-4534-B188-4ABE94890A3B}"/>
            </c:ext>
          </c:extLst>
        </c:ser>
        <c:ser>
          <c:idx val="1"/>
          <c:order val="1"/>
          <c:tx>
            <c:strRef>
              <c:f>'SEO Graph Data'!$B$21</c:f>
              <c:strCache>
                <c:ptCount val="1"/>
                <c:pt idx="0">
                  <c:v>Number of PPC calls (from Infinity) 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'SEO Graph Data'!$C$19:$AL$19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'SEO Graph Data'!$C$21:$AL$21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C-4534-B188-4ABE94890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353616"/>
        <c:axId val="461355256"/>
      </c:lineChart>
      <c:dateAx>
        <c:axId val="4613536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55256"/>
        <c:crosses val="autoZero"/>
        <c:auto val="1"/>
        <c:lblOffset val="100"/>
        <c:baseTimeUnit val="months"/>
      </c:dateAx>
      <c:valAx>
        <c:axId val="46135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135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'Financial 1 Year Chart'!$E$2</c:f>
          <c:strCache>
            <c:ptCount val="1"/>
            <c:pt idx="0">
              <c:v>Net Sales £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658022982394284E-2"/>
          <c:y val="9.4035593315418303E-2"/>
          <c:w val="0.90086857379794794"/>
          <c:h val="0.8471490152417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 yr Graph Data'!$C$11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'1 yr Graph Data'!$D$9:$O$9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 yr Graph Data'!$D$11:$O$11</c:f>
              <c:numCache>
                <c:formatCode>"£"#,##0.00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6-413A-82BF-41D709F03FF7}"/>
            </c:ext>
          </c:extLst>
        </c:ser>
        <c:ser>
          <c:idx val="1"/>
          <c:order val="1"/>
          <c:tx>
            <c:strRef>
              <c:f>'1 yr Graph Data'!$C$14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'1 yr Graph Data'!$D$9:$O$9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 yr Graph Data'!$D$14:$O$14</c:f>
              <c:numCache>
                <c:formatCode>"£"#,##0.00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6-413A-82BF-41D709F03FF7}"/>
            </c:ext>
          </c:extLst>
        </c:ser>
        <c:ser>
          <c:idx val="2"/>
          <c:order val="2"/>
          <c:tx>
            <c:strRef>
              <c:f>'1 yr Graph Data'!$C$17</c:f>
              <c:strCache>
                <c:ptCount val="1"/>
                <c:pt idx="0">
                  <c:v>#VALUE!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'1 yr Graph Data'!$D$9:$O$9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 yr Graph Data'!$D$17:$O$17</c:f>
              <c:numCache>
                <c:formatCode>"£"#,##0.00</c:formatCode>
                <c:ptCount val="12"/>
                <c:pt idx="0">
                  <c:v>104000</c:v>
                </c:pt>
                <c:pt idx="1">
                  <c:v>43000</c:v>
                </c:pt>
                <c:pt idx="2">
                  <c:v>-64136.92</c:v>
                </c:pt>
                <c:pt idx="3">
                  <c:v>75475</c:v>
                </c:pt>
                <c:pt idx="4">
                  <c:v>98317</c:v>
                </c:pt>
                <c:pt idx="5">
                  <c:v>91383</c:v>
                </c:pt>
                <c:pt idx="6">
                  <c:v>97117</c:v>
                </c:pt>
                <c:pt idx="7">
                  <c:v>104550</c:v>
                </c:pt>
                <c:pt idx="8">
                  <c:v>82000</c:v>
                </c:pt>
                <c:pt idx="9">
                  <c:v>76458</c:v>
                </c:pt>
                <c:pt idx="10">
                  <c:v>146083</c:v>
                </c:pt>
                <c:pt idx="11">
                  <c:v>91750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6-413A-82BF-41D709F0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63229584"/>
        <c:axId val="563224336"/>
      </c:barChart>
      <c:catAx>
        <c:axId val="56322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224336"/>
        <c:crosses val="autoZero"/>
        <c:auto val="1"/>
        <c:lblAlgn val="ctr"/>
        <c:lblOffset val="100"/>
        <c:noMultiLvlLbl val="0"/>
      </c:catAx>
      <c:valAx>
        <c:axId val="56322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22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'Financial 1 Year Chart'!$P$2</c:f>
          <c:strCache>
            <c:ptCount val="1"/>
            <c:pt idx="0">
              <c:v>Cost of Sales (total cost of sales)</c:v>
            </c:pt>
          </c:strCache>
        </c:strRef>
      </c:tx>
      <c:layout>
        <c:manualLayout>
          <c:xMode val="edge"/>
          <c:yMode val="edge"/>
          <c:x val="0.39403796766138793"/>
          <c:y val="3.1178872301022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yr Graph Data'!$C$27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yr Graph Data'!$D$25:$O$25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 yr Graph Data'!$D$27:$O$27</c:f>
              <c:numCache>
                <c:formatCode>"£"#,##0.00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4-47F6-89F7-4F06057BE6BB}"/>
            </c:ext>
          </c:extLst>
        </c:ser>
        <c:ser>
          <c:idx val="1"/>
          <c:order val="1"/>
          <c:tx>
            <c:strRef>
              <c:f>'1 yr Graph Data'!$C$30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'1 yr Graph Data'!$D$30:$O$30</c:f>
              <c:numCache>
                <c:formatCode>"£"#,##0.00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4-47F6-89F7-4F06057BE6BB}"/>
            </c:ext>
          </c:extLst>
        </c:ser>
        <c:ser>
          <c:idx val="2"/>
          <c:order val="2"/>
          <c:tx>
            <c:strRef>
              <c:f>'1 yr Graph Data'!$C$33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'1 yr Graph Data'!$D$33:$O$33</c:f>
              <c:numCache>
                <c:formatCode>"£"#,##0.00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4-47F6-89F7-4F06057B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194424"/>
        <c:axId val="564193768"/>
      </c:barChart>
      <c:catAx>
        <c:axId val="56419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93768"/>
        <c:crosses val="autoZero"/>
        <c:auto val="1"/>
        <c:lblAlgn val="ctr"/>
        <c:lblOffset val="100"/>
        <c:noMultiLvlLbl val="0"/>
      </c:catAx>
      <c:valAx>
        <c:axId val="56419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94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Conversion</a:t>
            </a:r>
            <a:r>
              <a:rPr lang="en-GB" baseline="0"/>
              <a:t> Rate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yr Graph Data'!$B$7</c:f>
              <c:strCache>
                <c:ptCount val="1"/>
                <c:pt idx="0">
                  <c:v>Conversion rate (Enquiries to Quotes)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yr Graph Data'!$C$6:$AL$6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'3 yr Graph Data'!$C$7:$AL$7</c:f>
              <c:numCache>
                <c:formatCode>0%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5-4218-9610-FDBEB570AA45}"/>
            </c:ext>
          </c:extLst>
        </c:ser>
        <c:ser>
          <c:idx val="1"/>
          <c:order val="1"/>
          <c:tx>
            <c:strRef>
              <c:f>'3 yr Graph Data'!$B$8</c:f>
              <c:strCache>
                <c:ptCount val="1"/>
                <c:pt idx="0">
                  <c:v>Conversion Rate (Quote to Sale)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yr Graph Data'!$C$6:$AL$6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'3 yr Graph Data'!$C$8:$AL$8</c:f>
              <c:numCache>
                <c:formatCode>0%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5-4218-9610-FDBEB570AA45}"/>
            </c:ext>
          </c:extLst>
        </c:ser>
        <c:ser>
          <c:idx val="2"/>
          <c:order val="2"/>
          <c:tx>
            <c:strRef>
              <c:f>'3 yr Graph Data'!$B$9</c:f>
              <c:strCache>
                <c:ptCount val="1"/>
                <c:pt idx="0">
                  <c:v>Conversion Rate (Visit to Sale)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yr Graph Data'!$C$6:$AL$6</c:f>
              <c:numCache>
                <c:formatCode>mmm\-yy</c:formatCode>
                <c:ptCount val="3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</c:numCache>
            </c:numRef>
          </c:cat>
          <c:val>
            <c:numRef>
              <c:f>'3 yr Graph Data'!$C$9:$AL$9</c:f>
              <c:numCache>
                <c:formatCode>0%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B5-4218-9610-FDBEB570A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9240904"/>
        <c:axId val="709237624"/>
      </c:barChart>
      <c:dateAx>
        <c:axId val="709240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237624"/>
        <c:crosses val="autoZero"/>
        <c:auto val="1"/>
        <c:lblOffset val="100"/>
        <c:baseTimeUnit val="months"/>
      </c:dateAx>
      <c:valAx>
        <c:axId val="709237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240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_xlchart.v1.17</cx:f>
      </cx:strDim>
      <cx:numDim type="val">
        <cx:f>_xlchart.v1.18</cx:f>
      </cx:numDim>
    </cx:data>
  </cx:chartData>
  <cx:chart>
    <cx:title pos="t" align="ctr" overlay="0">
      <cx:tx>
        <cx:txData>
          <cx:v>Monthly Change in Profit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Monthly Change in Profit</a:t>
          </a:r>
        </a:p>
      </cx:txPr>
    </cx:title>
    <cx:plotArea>
      <cx:plotAreaRegion>
        <cx:series layoutId="waterfall" uniqueId="{461A6DAA-7588-41EC-BA48-F35430E808ED}"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_xlchart.v5.7</cx:nf>
      </cx:strDim>
      <cx:numDim type="colorVal">
        <cx:f>_xlchart.v5.6</cx:f>
        <cx:nf>_xlchart.v5.8</cx:nf>
      </cx:numDim>
    </cx:data>
  </cx:chartData>
  <cx:chart>
    <cx:title pos="t" align="ctr" overlay="0">
      <cx:tx>
        <cx:txData>
          <cx:v>Staff by Country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Staff by Country</a:t>
          </a:r>
        </a:p>
      </cx:txPr>
    </cx:title>
    <cx:plotArea>
      <cx:plotAreaRegion>
        <cx:series layoutId="regionMap" uniqueId="{120F7046-6201-4A4D-863E-A4F516AC057E}">
          <cx:dataId val="0"/>
          <cx:layoutPr>
            <cx:geography cultureLanguage="en-US" cultureRegion="GB" attribution="Powered by Bing">
              <cx:geoCache provider="{E9337A44-BEBE-4D9F-B70C-5C5E7DAFC167}">
                <cx:binary>5Hprk90olu1fqfDnwQUIgejomg96nPc5+bRd9hciK51GSAgk0PvXD3lcrodv3e65cTuiJ2LsCPII
9ECbvddee6G/P89/e9YvT+6HudHG/+15/ulN2fft33780T+XL82Tf9uoZ2e9/dK/fbbNj/bLF/X8
8uNn9zQpI3/EEJEfn8sn17/Mb/7z7+Fu8sWe7PNTr6y5G17ccv/iB937fzD2l0M/PNvB9K+Xy3Cn
n948tE/KvPnhxfSqXx6X9uWnN386480PP35/n//jmT/oMK1++ByuJfBtlDDK4wjh+M0P2hr56wiI
3sYxizjkOME0IRGm3x57eWrCpf90Jtd5PH3+7F68/+HXv79d9qdJ/9arvM2+vm9mX6dXPFzf58c/
2/M///5dR3jD73r+YPLvzfHPhr63+MY9meeXb+/+LzA5fUsxSggiEaSUQBr9ye74LYkRJwQhzMI/
9O3BX43+zyfz11b/dt13Zv/W/b3dN/f/frtvX1zzZJZv7///b/gYvUXB8JBBnkRJQhn+k+ERfEsg
pJwkhKHwNyLfHv3V9P+N+fy17X+78Dvj/9b/vfXz4t9v/Z3V+sl8/maCf4H18duIYBwnJI4iyhEJ
nv0HuInfxjhBMcMRQRwlnAQ0+gpyX61/eenLF/c6Jf9t4K/m9Ncr8KeLv1uFP419vxKX079/Jfb9
k/4XRgEJuI45xDwhNFg64M+f1gHht+gVniJGUcwpTb5Z++sy/NPJ/PUC/HrZd6b/tfd7o+8f//1G
v7WuH+ST/vb2f+Vr/2+ZNuJvKeMcJizGAd2/tztgbzlNKI0RDksTJxH/zvL/nRn9tfF/v/I7+/8+
8P0S3P4PWIKte3n5V+bdsAARYYRgiv+K72D8NmYh5wbsoRHFEfwOgP75dP7a+t+u+87237q/t/z2
f0Dm/RMk/quYZvy/F///79z0N2qeP/VPxZXT/4Ge/uPRq7uFKuO7S/9RafB1Lfeff3qDELyC7Fdi
/XqLP2Xb/fPLH7P/b1e8PPn+pzcARW8JZxhDGPGIsvD/zQ/Ty3UIk5BeooBhMU94gDsc2K0JYFr+
9IbStzGBYYhxFtEopPs3P3g7XIfCDSGKIOeUQYIgor8VUbdWL9Ka32zx6/EPZmhurTK9/+kNDkSu
/Xra60zjAK+MRBELoR7+YY54GH9+ug+FWjgb/QdvQD2srQc5m/F2pc7cDEvlUjir7iOZmmKi+pGA
sS8os1UmyaTvEGlSg6zZ0mk1qUiaKh318Eg4bB4H/GWk/ERnmpoJrMfJ+Z8XNS3HP5j4L6ZNklfj
/HniGFFGIAsWSigmrxj0x4lXQ8fbRmOa90SXqdNxdPq9kYb0+2Wk+9+7FqbICb42FAsxpNfjLlpF
XlKtst9PBLMnp4TGPMVRF+Wa9/OxqaL52LZy+frr2nc97NtqyXlpWXo95Tow6Hwiar3pQKRuW+vc
DfIHIFR1y1+ba3ek4VTI0f4yj/BjL+B650cJ7/rJm4KR5s4DV2c6Gvt4x0mZRc75Y9xQvmnakd/x
2viMr1Z9MqjLeDJsk7JDPy+r7HOOZ3QhqlEHNQu/Tfj4M1IrPtVJj7fTXNWZMeNYZuq3Y4gqf0dm
9KXrG7SLGRguXq08M6uguZetifO55ymFNTvMDrQnXwUPIX3NCpnY7nTtk1xmreroYUHleBIUjqfr
r+Dw48nOojngMUwOmsikJiH8MPcUpwlHc44Z9se5aqZcjj1OG4rxoX5tsJ07VjipafO1d3TGbIhO
PnR+NGnbVLZADbM2reZKHa9NDAApnAAyXX2Jj6Qm6A/NGAN5lMuN75y/qftWZgA0HyLVNQWAlfsE
8aMqEfi5N+u0i/rRbq7dyFZ5n4zdhwVGcFdFL1Vfw3xYe/N+RQxupB5BMUNq3oNO6GKNq2W7vh5y
7ESG/Oj2LqboVrjopOVc5w7zblsr4B9kiPFz66v7sXH9w7WraViVirobjtdDNLlqP7E2Rb4Z02pZ
53uBzXw/VcmQ0qRL9l/7mia+kRPJr0fl62lVGV5gWsWSXy9wWtHUVqvcm1q9c0QPpxHq/n7uVnJu
5unrUa+j/hAt4oNLYNmmtVztUYvWHttyiXNXDjmV4cHxMPS3sOHkDOCa1yuJL4KAJGuGoSyuhxL2
9HL9BUC4eem6HPBOFaCSOmPz0h21XNs2vf6UE9hischdpYFvUqTweqjx1DepndWYIWnnjFXteOSv
jRAgGMf1Ph+YC6FXluAwVkQcXNyVB60+9baiRzgq41KH5A0epN+SpQMmlTqWmehclGPbbjxX6OT7
uknXtq+P68RTAxKSKznE903MT5JKf4cSl6HJmkPFQXQOiyLzhU/i0BJhs7Yy8XlG7yek2CWqCb1I
N8J90tjnPumr7VgZWUyyku9iU8IsLmFfaNonR7AzlSDHJo6HTFEQZ5QM5rhUmNv0+hMtkQ+GKpuN
TDw+N6O+JwBmam7tpbFDl/umrrcdKsXGsHHNl6EDKZnYsh/nsZhi9A7EflMNfvm4JG06Ui0znQB/
EnEXn1wLxxTiEAJ1VFUXt5A6K3kkLiaGKu1lwo6tGG8aQ9ipYklRIeJv+4aBHYyozaTg8QNvKb7p
DCt0TcwlWce5gL1SxTwl03mRKmuZyHEjo/t2StD9jMut9aDLEYzUfrZoPJctOdUxv69CrL2vWW0C
BowXCWRzWwVEzf18qNdbj2ORT6jMqqmuc1bxVKyMZ6LkONWINlkt6xx7r9O+7YuywrtStSqfbTkW
Cx5PCUBtrqZGZytq561GzXOkyIutNDxEqj1FQKUST/7GsY4UDSmD2QRt02bBw60VIoc9ifZibMoC
xqwtoLL1nq/zM286dNtN7Uduqd9h3zCX0n7cl4OadlK2VZeOM5uO8WAyU1ZqyReF69wCau6YGjcL
acgjfG1CPGTBVXWGeQBCxAfxQZQk99UaP7qASJ32SzqX8GYy1fIeLvWHDjBVRAt32VK+uke90kM9
os3sqT+3Y+PPSe2DP1dsLgDBv3QLl2mbOL4Tmjcpr8ZfCJiGC6XRbQgN9XhtjMQ70TcZF8sJbJho
1Rm3WJ9Z7/W5W6doSj0mH7plXh+rhB6SuS5i5KcHPc9nLYeqKOclzng8dEexxvNtoxTegQXcg9Vt
kSHLHZ22IGnQSRgOTwQMuzLk9yltYR/Wuxzl2Q66TuvhzKsOXQSOy9ySOTk3FdUF435OgRjjnRUe
nNEEd4CVv6wy+J7w2p6tEXtVuelZOJa5CNYnZMRHRyOygSRBx1FtW9+st3Za3N3I57TrR3Eo6chS
Nq02ztZlUVs9wCYlejpP1Zx31KXrKuIjltznOrZTNnhYXvxrs7RlnUWtWjeALDeLZTQg5XxZFQT7
jk3jpoqIzy2HXVozvewE9UOqSVk+LqpOhXQbMA/sjvO1XHI0C1CIvqyCy6qUOJ2D13caFz6k/WpF
AVu3nLTtn3WMP5a6LLOFGqJTD9ZCiJHsSEvbDEe3kaZV3pI23ttatzlwvrxP4uGXGbdrYDLRcly2
pmvVqeW1O9rkAbaanivPniavbIqrjqc2lH7Z1A9+15iB5LDR07Zkw20/MJCTqK4KYMNTomhOtkgN
J9St78U8yJDbW7ZdJ1EXZpzQvQhkYujrz3WJ1HlM4lyRZZnSmtfTkSGUthSw44D6uxj1JuM1MFk1
LuRk1+SLsqC/FfMprlI1qOXnkrExm5MySXU1uI3cLJognLJoDukFLcuxniKdrnNpNw2c5aEJELxS
s6RNp9ZiKUeWN53uMtj1z1zJZlO6D6RcL1018RxFlG4C5T7R9hliVWWlnElekl4ekXWn0uAQWa1j
BefSFBCaHYoDMjXRhLM+seTUh4AwjQgQFNyMd7bNSlLiU0/i90uiwRF05l1HPEuNWNKhmzMsRZcZ
JNcMKN0VIqbpGjF1pxeQ9qUPUJG0OqO955vE+5sJlu4w6VFu2Kwf62hJDkOJbbYgSbZrEvkzn8UX
2fFmO3s2HIcSfTBUsU28DPeqDbyiJeiy9sQcy1mTVCZSbMqYylSzUejUdi3JBwMCLzKxLyKGQRrx
ISo61PlCdL9MNcrA2H5apI+PUWV5OiyEpGVjl1TgoUyTiplHLvhhKecxLZHHGWbrFwnG+ugAqY+t
ZUuq6pHngWNGIYuLLA4K216WbNoi395315gtkw2a7bDvxwFmfctNjl6DYJQGF8G9Y9S2R6BASOFL
90zdakKqViJfaa4DYUg7CPDBvJLIYTyaKTDXpqpM1o7lMXHrwdUND/yxDf5nz8nY94d1GuuMB1DM
61kkJwfYvp5pvbvSiv6VWyiySbSO4Ul0g9nMk1CHEqu7wMKTy8wJTdsOJDdyLZgw9dNclr8k26bj
8U07+WHLeNSl7VKZQ1sOviCdTLIRxuNpRIvfRWp4XFy3hAQrTpqPbme97I6eRnXWgWbIr1iJaD0V
nQ1YmUwrOrJEzKl1GhUJGJrz7w2q7JyauQLZvMB9LMd2A5FQWdm3U44FajdxT6OUjiGAah6tO1k3
Tda6cgl0eHryy0RPZRk/RhyrXQS93c9suZ2BAXfOF5yx6d4sNocGY7qdpjXtqnV8FHas0kmWnxI7
zxlizl7mBsNCE7FmM4ui24mRT0oku461ybZ9xd9pmH0WlVyrDW+WsySrO6n6HLehmoNJ3W9U3evM
qDTk7ugGBM5IFiYfXR3nHSLyPQHq2VsUbxNpTM4WtmQj8T+3HHRFtUAR2NyQQtKGVwnFKW3K1AI4
5WOD/IOVIp8rVN5ZMhwTHBxf9d5vB+A+tq5X24AZSA/ugkrQ7Nuq+nBNR80wRue5a1jaz110iKL4
BjrFz1M3jdnqK7p1PiQV1VT53Kzv5Gzo7UA+EBz1736NMULZnfCkyuVE1003juqiPW8Kv5rz4lZf
aGMOa8/woWk+4imW2zIiT5GMj1wN/UFWNbkwLqtQdnSB+qzS3wAmPw1Lo7aQ192xDJkiLH3U51M5
GZAuc3CZPhqmXWxrl6OSyA2Ejb3vUPvzgmVyhOJ+Hdo5sE9iTmPdVYXQzZCVfrI38XJi0wslfv0U
V/xQYXlahxh+FEmtNr2v/a7rAblQU8o06A3lrerDWqxt4z942j9bwO0zS+r5KCsynLyoh5ONyZLj
OVAXXlflnIacYc8YpV0XpyufM+FGvb9yBNZ3H0BQibeRdMlJiPJg6TzuaygeOqaWbZ3EY1ArWm9S
Dvq+UK+FIJhpeYwT+iVJfHuYVzGm05r4EDCTy2QUdzu2er5XmG2NSPLI0w0tE/AeqKHNZhkAt2vF
KQkGuY1Hk6SlHcHWllRmyTKasCR02zOa7IntH0LNq7ZzpR+TRmUdc00A5DpJh1C7F9iu+pQIfQxk
zGVDrZKzYj07+3VKcgOnPre+KzPZ+Shb44DJ0i1BiTBll1WuJ+mSDPF7EJM2Wxm9lc7Qs4w7lY1i
CDVnopfNqA0qNB7HbIwkPi5l+yRrZB5l7C5ylj6brZpPHiZzTjTYrjWJbjUP0YO7uN1U2m/Gkbq9
6bU9Drjhme2IKWjTyHxksd6p/hBgCd37mAdOrZPN1EVlikNqv5sAE0VjJru3Y1eeyqHJlZ9c8MBp
za2lrCCN71LTuvoUffrq+hI39LbpI1KYqKzz2rvyxkUKHTqJov088HiH6ne+iVExWP1lcMTur7HY
a8NDHo6zeXX+wCt1f0VAW/cqV1bLlOJ1SAlau43rXVPIMnkPJETpCpg/9oncRSBi51UJmHb1Kx46
vBR6ST5ZPB6qSURn4WF0jkB5GIGRF26mPo38cGgx789+gOIGBLfoZJxqUNLbsW/hoWs/m9kkd0Lr
dKLDF1e69h7LTqdudjLrnGx3qp7jbQTscMDLkDqhcAqqet4vtJ030RRUIOi7uuhe+SAY1nQZ6+R4
bVCp4k0tbJtGNnz0UImkylGnkk1DJNmoniZBpav7o44o3FR1XadXIccF4wpiDrjWj9rI1aeArlMW
L43LiZv1GVa6OUcQnINbPCgt/Y5KVD9M4lVJaCa3cXYUR1tDm5M6wHOzRmsxR1PwR1yxcz2Gh0us
joYZcJZ+LtMmXnSZU7D4nMfAiLRbzPuxewBoEptehkpgJViGhWr7zHMhtsskH2jr9L4161ljKe8a
j8Atcn7dNB1+WlH/jEEMf0FrvzVxbe6aOrqzMxM7JEFVoFW0D1037dte0owB2+ySyJSPvXSBZK/N
8UoIBONtyAIBVTRK5WT0OX59/8UtbSqrkmxDEcIPtexvrsmKBFns0PHlFo8UvxPR51noJBT6c/sx
6pqDWiJ3groNDGfsj65f9Mm29MPS+qfJahbuzeJcxKPYlZaM25bxqRCAkE0rhvtJN01uGJyLKamX
o1u7R+dptwftMgZk7gPGwCE53F6jZa1qnwox2z2sx51vsUxhqVgxiaT8CpWM2Rdv40urm1Cw1OTR
Ll3zGPZssp53+wUEJvk1Mlt37CTozuKxRnFKTTOf67hPckhov9VkxndTybcIBCQOdFod2sRGd3Mb
ZUO3Zr3V8KaPywOWOKhmtc1CEqbhzqjPOGgDwLDAH4gJINKMtBC4D0R8MU9DkLpC/id2J1tAHjRo
p4MLULPEwy1UJ9Dh6kxBVKXYjGbLS4Y3Q2+6NKqDBM1HC4/Lu76DajvmOlqXLMLlcqyU5hkpg1Yy
1KMIcwOhMmH+RnJqikTUqkwNDsbkPBFZIhT6uY6bvJpt0KT76jJCp49mkcOpVShXirOzbbutMgs7
9GtfHrluNxpV7qxK2BwhbvIgWcxZJS2+Ze79Nff3td+sCk0phnxjOi42ToOXQJRDISlu3RS0lNUH
2gxgu6YrnUJsA+8CVQ9kCTc9vITaNNSz9cOV3FFaThmIJcrmMWAXZ3lP5/7SM0f3jauHTDIPjhOv
yjyZmjkD2iwbGPTmMZB1IlMFBL2bWoQzI4W6xCvc1bh+rt3Ab+nCj9YO86ZD1bphVYgi2ILUrq/S
W+2S7dqAY9DWPwnA2kMDQZ0RIOYdRvC5idqPVgXtizvXH6oqShPbkkABhdy007w8MkNyHBudVWUF
t1XnD0k7xcfagyBcrc34yEcYQEGNpymCwTdDdlOxjvJV4yjvDHF3JQypsJbjZkiaUALYchMUvPHi
YEIzoeI116OZA7cNNfe+jodT1Dc4NaXttqFiXW6uTRw++rqJ+IdgL5jywYo8RuVywq8F8rVKHlYR
tNchGatgoDEE3RgcbRLrfuW1LICk8BiBBu+piTedn9jOJDLagrJ+IBUOukPX4+BwNc68XXmS+og2
mw4sbU6JhFlT4iWVS0Ju6grpFOsVH8QA7EFAcVu9ZvmhkVXqTBxIykqzQPOiS+NGdJFknHZLNB3a
Ftp9wPZkL1HgB4rJbvuV3CX0Xfj6QxZkmOoswV7eQuY3anLTGQTls9Sou+f1mFtn1L2dm/fejkl6
xa2lXC4tXt2uC94evJrJY1Tq96giahtUOXkaAs/3qdU8zsMHPlvgow+/kyaoSpO3OH7uA40IJHaZ
PkC3PkTjRZsB3w1E8c0sGMskQsNeRgNK55iaDCERhDrCzaGzLiiZQ3EtWCI5pQOR421dDezYqWcT
o9tQV5Nbxhq3KcOeUzb3OARG8EsXb2XZVJ8T3X8ArbhL0OxP69JVAadZHAQEAk/NFIqXyE9VkICC
ISibms28CJkS7OipIbHfIru4NGZBLyEe3mvqvqxLUMbA2pkgIuxAlcGhejcEQhqULxkE0g4HFb1U
D1Hj22ziE8g9jeNDkFWLsNVgDz1kIoOGJPnUen2soLsQ4ZrU2z7sU6hRbGm0NGkbDfVWTk2XByeZ
siVswRzKudNbNsYmZPos6O3gvBLbblfs+kIEuQFNyR3sHdxBIvu9CclugP1DxNpQfcgvRvh7EKqY
TbgLmrO+bMqgkqBNHdF1u5AqOsqNgnnFquRhpQMuoA4iiNLenZk+9EPbfmhL8UuYZ7Kj1J0SmIyb
NanRRcFuTjklN9Xs4Hu3xvExnoLGyE2fz1PDC0KraitkPaU6kk+NFvEBSvhpFSY5d2Ddl+ZxhZ0/
8Wk4MSXIaQBYB0mR9LkHQSOrZ3jXrLG9rKAJxHIWO8xcEnaUlpCJURmcSNVio83tlWsMizNBxxLr
LRvWnZqmuai1hTmGSXU/jTdTSeqgcBHzci9l0oRKEyQpGF73wfqlUIl6WoZy3BoK3rM1ovs2VkWA
cX0UtSGpA3TYzqGw2lKd/OJUc9sCtZFRB/dmCGXXIKomGy3qArmmNg8atA/6/7qEHR/qj1Nkx9yF
EjGHNWEZaut+tzqaqalesopCtFWkrXPSD2A7ZsCt42GZUA7bIK1pPBSRrtabaJ1BOoKkOlDbB41k
BHUqVVNe+sHeRAvZSOTIHZJTlVFfpRZGhfcJy6co3pZdEtwMryFddkZto6mzu4qLLtVL3GS+mmGu
w0d6hVrmkH0DIO2GxE5pIOV7urh6P079ez6M633H5lwuOjn55WnAw+OMoyg1bhn2cw2HDdbK7cqm
zmZnl0xFPg/bP+pnyKM6rRTV27BbY48RmYdiqoP6hcCSpK2oQ/Un9XGq4+3KGChKHKqtQK7i8Emf
lT71QanIxwC7m3IMkuYUmTGIOIESqtatRdsMfSZp2DucQoV+lMTdE7IkewQxDGaun8JXV76wI6uL
oB3aFBiKzjTIMLlrWNA+K35f06CykUnYtI2xCqpg32WT5uQ09wvMy1dVn2IYp12ylGkFepAn61zd
8Dqo4SaWejOvRmyrsINbjVVyl1To2MJ0bnr3Ll5LlTJe1tvmdQNMITMVLtGNS8feX/ou7CHKComM
VlMVPHYNolsn4rReG7wdOxhqyWUVt7P9yihne0FrlaRLi9zRcbWHEK9Z7RC6azu3B92SB2lfpyLw
/lMzuLDxq04+VL1rI+eAaAyn4yI/ACVh3spRbyoW1FNV72PdZ3rEfAfp+HFCoUCrjbjrAy1+INEY
ECFJHvH83oK2PTVdk2R+Hj9jo93OCW/zgQ8+D1rQfODtuwGMsnDBITaUTmpbT6W6qTx5AFX8AiMd
H1Yx7EsroxBpkm3mVgaZWqLAdKae57Xh84bZwIN0OwQRPZDQtCvNtFfUoz2K4s+tnOqT7Mc0Yk11
qMruBc7Ry2jLO9wqfbAmue9Dkbh1sl9PVuIcDfF0kdxFR9+77WiX9shB2CwcWnLbrFuIxgtv9fsu
SFihUlHTAc5mzYNBp8MMa7gHF9L7zyU06DCO/ZKWYJL3hq5pHHf1xlGEstiofqcSsWVBy72qDmgI
e3CEgoDS8XS0ysG9wyz1I+Hhowczp+y/eDi3JTlxrmlfkSIASQhOoYDaV2/dtk+IsT3DRuxBEuLq
v6T8/v/BENUTtruqEEtrZT6pYm0yWvIiWqepSMnETh7x/agaR5GyiQpI/87RgwlmYyegbpK3zc9p
NSql3FsPdJF9JBozJCO1xeukqBcV4AwiyGHLm6oxetZLn2zUXa8rQydE2qgQ3PmHjBO00356HaAG
RzOk+8RbmvbYwkc/u40TRptT1UcdLE7U5tq+kE3kkc83fRy6UkCSLt14mlovnlpNacpY/7MXXX4p
NHnNRQGZ3Jb5HVOJiTu2bgnEEHlbPNyvwc6XeoEY64+e3nWqAy3Ykm35Oh1hZ0K2cKDwaf3o4CSe
ibEiItjVCQsLuH8KI5cnPfQ3xYghRYrXKjgbpsQjt0sTlWXBLnyZSeJzAdJg8MuIDXirTfdDd3V7
GyswGk6L7R5V6OoYWz08r3sIOnhvRob/DZypeLQVvGHZFKjpsNrk4OmLF4YVOri+hwqS06gohL71
/vJ9ncvwyibyFa5sPPgCZbB2UQFJPp+7fljv9VQdirrNTwPr/11YBS+8XXYJeGanZy9SBpg5/k4e
9epDiJ+dc/3phPYB0c394U+GxMrLV3wz4XXqanPFty8SARUqGx0+7tr/F29cNJ7b0Eeb5uN5axVL
OJ/QiExum7gQAlvbyqtttZMRY97xS8bDoixJxOw55w2WauST3p7nWaZUYOxvS3T2xdREzwlwKmoa
B3Ios6Gr8AlEKa99E4d6LLI2kNOpd6ocwonkcb4SfXDqYoMrEChgF2bCFvAOPH/4Ufr9lG3QtA5B
3dOsWXwMt1LNb1V+w9YlrkUzvFdVTUTkDfUbbRpxroKRHDczm8g2dfkqYeWy2d1eu9xJnzPTVFtE
HAqD3RkwdGSM5vfKOt+6tu8+t9ZNmYVgC49dAznVr5No6XHiWx1LTJgvz66lWXlq1sq/SM86cehJ
51g5RkUbm0FaUHmDaDe/gqwII+OJU8tp/i5blVn5WhfsS02TucslDGKWN/Oj3OrHsLQk8bRX3sse
pbL2+b46Q/+kczFc85VOsHTIG/Pa8ap076VFxV6beXQScBZhvLqTjgsMbRlVBcWNKK+mX8NH6TYe
nJ3CZHBP2aOSP3TBbVRP6pdXF/Vh85b53Hp+/0NWB9KpN+7o6VUuJ58Pw1k21XYoie8Bf2hyjEji
O4ck9xLzYeIXXaCLEfDkYNX0y0s4JqodPpb99wQlp+dZhthz842A1arVjTFiIzMETVxuXfOgee9h
z4GdblWwncO1ro+NmCBl5CgzkMgnUb13noY4sA4y8tBfbpH28shRfftoKttF84DOSM1BnQz9wI/T
PLqPIoAglw/TaW60/Qlh8kr6L5/q9pTXxQuzejs6Ms0Da06kLn+aorc/5wXbBXX/eH1F0oKU3g3w
tXsLvPCsc43ZorTkZqDtR2GpeigWAf8WjtqNYRukG1zarIWs+KkJhs2xUGuGL6aGywkkR+E2JUx3
TtovDgQGOct4W8DDLP6yPtq1TWAllKiKHbgRf7utvMd6yg30eQg10Trk5cGVdX3ZJqjmmHZbR3qH
YRrsoR3sdRo9dXeMOKxzzm5rWEIq3urjxkj9RpZgjidwfKkcnPpazrw7z5X5TzvSvCkaHquy6U5S
eSNqfPg7AGH1XpRbeyjKNWGlimknww+ywXIouNjOgikZUcea39lTkBvzojpAgveguQCkIn6vklFX
c/S0l2ZH6EthHKiOLjl1rtuhpvv2xDRUHDkSmfJpblMPGmAkNifHPjaPMVPBhPI99id4tObUdprF
RvQd3o8conD39Rf9GlQfw+oGZ0eoPza37nsXCsxFUr/B6AsfhPmwNeuhhXvjk4ukxXoVrb77K9hB
F1pUlPdWX4LGA52yhoInzSbmyIVLdV8dB3oAHV973O18mshDYP9DR03LQ77604/OxcqvGuc0qJW8
YBt9GXP4lJ1pZFzvTR+Ki4yMagEnwSG622Ze/mJi5lWtU3imvnIPo+jdyNED9CUXQ32llZc1AeQm
TskQNSEWCHFFl4HEnNIAwlM6qWaN9NT496elMy8dSVUFE3dhy7nNm/EBMgXYlNroofKCP6UAzzJj
2G5Fi42189vsrxYOYO+/dRd7t/0CkFEea9Pfnotr+0surbup4dHrOPV97Jawotm+C499te9YZPgx
bhU9+V7b36nRn+sakpRt1j/P0BG7SMIqWOly01WPwQLGeX9apsU7WAbv0aeqfC+0bO+hgkIhNqCc
KyIp50AMNhbNRGNN1HQFJd5c+hnir5g1TA4STSPnECtAZcEwJLc+H8MsMNUA49XodznPgGHQpXR1
COvIhTzrieDwdHh4h/810fbYuNN0eMofxNTLvkYKdOoNv9sQiJvfl1B0sEPeG24OdgFxOMJSvFYD
g/BEiJPkfYBZAIPsTJwglp6qDl5j/BumkNNSV85lZu4v2iwHujaYFPO+O7XlDMrDzGEcKHYOiazT
Mt+a4xoGVzOSOSrYvJ5YV9F02MAoro5bQkMp/a9JFO8bV23qQFLJmspBr2pF2of803SExqXOxzRc
vD8FhA0TFZ2KnnryRIsmQiftpCYQJBbUaQ+bofbe+rqPVVUsSV2PL8G8shOEjPm4oJjGjTLheW7n
a8Dq7Tby/mMAJdMUI7tAkNnt9BaTjYprIvPXYXP1FYL4pUExuRgdykvgjCLOO77dZiubSLXyNafB
pQMrmba1Sk1NX901+DIgN75KtyzOPvAN2P0+ikhQhtFUe1PK6rWFHkYL3HYgl+3SvXmd08W4NQSd
hWpeYF0sWdisLGNY/RegCngXip2YmNG3zKrOTD/2CZehE7NwXPBdFd+Vj0FJLLxO1rZPqT9kLuPn
Dmrmja+AS2D29ydXWBaNPjCW4YusXY2eoOzv9fju6FW+GbEeNwilKcA0luSiKVIP5ShzYajjLlxY
bsLjYsV2DEcYvHzxzOG5FkMlyyjkHXaqvcH2czMcqKy887KYzBC3/CuZwyFrkzHE9+zil6flCuCs
I9OYef7V9Td219R9Ub0vr/mG7rsdOwkmyT9gt+XQe7AnjP5N7HtGkXN6WDe9YTk0F7ZTdZ6nVUa6
0UttiXtIGA3vvpy+NWXj/B0/qVIODGs8QBPIj79vKYTIfxw9A6/siIVfXvtZZ3UhwFhrbGEwzOek
O0KkqWKIw9VhCIr+4tQgHJ4tIOfQjVpVQp/Z5rh33ftTg6Vurg+wdXzgK5t/2vbVVjcAIerhdZm2
NfG/P0fAmeGz+lqaq5v7MgonWImiGL7WfH3paVm+2HkHwGFYooPj70uH3qOA/OnVDZg8A1F5Jc6b
FDm9V24S7koxq2HPAmWP/Mp3MSlpJ6JEua8KI2QNhy+pA9kfOtZb7LDdGAc7KDahTchohe3HLtB1
5bIcBmf8b8JyismgYJ0PhZc2vTxiadsroxzASS1fBkjZD12SJerRC6a5+oOeorg/L/A1goQTfEHx
OOcis11AbsClxuuk4o76EegD/o7GK+WzDV9M72aeO+pE1sCInpiEz/PqMncFeekLx8YcdF7mkA4U
826p1ljPl8Ip1oMdwEDZvR3wBbiMutF4NoYd9wOz6MvydQ232M8hxLlNA4AN++xPyMrA+GzciiF/
GXvvD5/Rqy8BJfEIqTUK5ny8t7XBF8T0P7zRECYcys9ACfNLOE8yauA9ZaS6brLrXjqef5GSejd0
viJag/F3DlY3Lby+PFhHQRdB+Y+5M4BXGkcNUdqFn8Ep2HK5a8cYGzi+/nPTCjejG0SyrZgu+ONd
Novu9+bAd1v3y+g1aOV6Bc5SZs3EFeAaJzxxt60i2BBl1JR1flSls754PdjmQBoZra/5xvILhKY1
7ohHYkkEO8IVdO6qwtP41Jw8CdWZuF2Y1iP9byXDnwJKYxIAuUhK5frXZq1ZtObjsBOvy5lX/fuM
HJOILF3/qM4tM3A70M7sAt+hDQSLKoeZA+aP4rLtl2pnvcg4vLkYMQHgbw4Urar4aqETBLq7g88z
B4xMGDECZdMFsuspaMz2KupkC7sa2wgLviyzJYytfk6/N7PgtyH/43aFf2MTioO3XxRl/Qb8vfyo
Cx0clyJ3stGTdURdPOfPC5ECILbjPIpBlI+y9xU6ss4cn+BiBWk0YsyEJ5AjU0q1A/ljr6PV5EJU
GmGkNDoA78ydrUaDgm8wYCb2qgkAdmfBB7L+lQZQyIbyveRozSuSALNld+6r8rioTh8qiA0uKdZv
PtSLOFxoeWGTWqLNpWFG7bQcCaSRrB8M0ImVndUm2qxwYLavE4e2E/SfcM/WzLr8SC0iJEMzej+b
RUbVFOTH1R/aoyDYYwo9ii9lvwDa/SJjxUHkeOw1pLBfnUmJxCm1vTULyGW7DnhfNYZkbPOfMwWh
0cGSSeBA+5lmXuYB7ALSx9lrayBAsG7NeEvaTHtMJO3a2fM2Qvt2hxbBkXCENT8a6Gqoji+So/mU
HajR1XQyW6GfHzeoDShEYXdFIgBySbi1eCR8c9Muf1VF895shXtaiPJilOI+qwHMAWwpbdQvxn04
xo3mHG7OJvjD5y2FR7WsJ9LPVTRNE4AwHXjpxmhxrn76jPanGjpe1Iwf6DLdDCyPzFTVUvBaYBnU
NolThdEAz6y7RcJz8rsaDTCdqawu3LIfDMvzE5JumVq5RE7u8EuZr/K6cdkkqw3LRK21+T3wQFw1
qnu8+zLJIPS/plI/zcjDA2yuFbOfXG/oJA51vUDkUDx5zt1jSPLbaO16bmb+zyB1GZU5839s3VZC
uxxBWfH8xQu7bOLNP6JDS+n6PTmZynvA7bRvzRZGtu/646ywD+esMu9Lwf/biKDvDCASSAL2Xys/
83Bbrr00edJ7/vsCl6jWu7pUB94jvDWNXyYFRri02ctzU/o5Mj3/BnOAp9lJsIDCR15jyN0CdDa9
9FfwPn6ROZNDTxY6d4JaGS0V8T+CjYwxx+IAS740ZyRpdAqpR6QemThQdPsL5sEGoIKgrKwgNtxw
DY5eDcRxZ5PZ2Bw1OgdPjv2dlEE2+wTS+7R2pzoI3Fiua5WpHO7htMLPwB6+pnA8HaCCuT3Nxfay
emx9+MCXYiDBIsPssybDKN03ApBtxL5aYtzwAO/+UONOb4aCPZaQkNeqVx+05V6Evp5kZdGJrG+y
HoN2XPDOfpZ8nLBUt+28lQME1iB/Ra7rU27SPVCvbw8hafw300Jhwcz0saKbuJQejdrZ5klY5s7d
D7gXPxGcBhzVvSw79gmnkF+6Cp1ovdg7/sPME5jP3Kw7VEf06Qmu22W68A2dd2uXKgkxsS9/h1Ht
z+bqf2jWt9cSQ/tVLzAPi7XeDogNuFe66jEpKt2fnoXfFSjNsLKvqgSSswb9vQrCLaN9EBwgbgI5
CBr/EOI7jORzoc4bsiNwZ8+Fz7xIFZDcHePkaVsg69DD7778nb0ClAxZbTyCg5kfaklwT1eXPUID
DAG/o8awy/xj1elHPpng2rpyzoid/CiQjUmYU2A659K+PCfhSo4RNJVP3KH+0i7ecWKGowGondQq
7MJ6Q0Jik7s4K1X48Ck5trYAE9EhJdHUENybkqzRJDErhYF7e16A7InUH3zoxHnvrhFd1uoC6AyY
zWrOI4ajjYVHo8vxAb6gjOcm/Dmyirx1svjo7GbORM/zkQSoBWYBi1Y63ic48iX2/PEfBzpJUnsB
+YAd75zCVuEjLPpQNyxok3ZZE9vx/tTR+RdfrXxjs6JxqDrnIDahUTEEOU/7pSuC8aDLbTi1wxij
CS/e/26/7eMJIDcB1sJfkdSFcUUKpd89pCQT0SgJcR+NdUG2PppnAMGGOyR+OjbOVtzp5OTnLhjd
C2jyU7UsW+SQYkpAP/Hz0mh+tkqqo1ckZRFmbGfSFhBiz7HS9DKrKiDpBQ3a4/NVN8ru2BknSNTg
AZRZR+gpnRq+cnTzqZTLCP0Ufe2mT+EUTtfQr75ZhwQZWaE+gvpa4oFDS5lGtdyW/UKxyC677DYU
y7+2AJ1BrQJU8P8vhU+diyxolYpqAMSz6wyT3Ibx78vnz0AlTMRp9WrJ0BwYoIWXyi2mh0SYZQg6
e/eX4YApjh9bM//0nV9autU/xp/YxRt6JxIjdA3qj5j8c/M1FCMwITXASYef3G/y8ndik3rsLu2A
jzWsqKaoPsBqJlDRnhb+2e8WcdYLhTcb6PmgJ+UyJDhaiWINSINwzPqoWuIgzLAeg6bUtyLc8siM
i4RDImH4UZAtlWo+G3fuXprabSMFS+J/mRe0CfmXDT/Ao/ijnx+5tlnpaXqp9wuSODMigYYnXTvV
x27XZ3HiSH+yO4xasYCmgPH+uATiRJgXiZd7GILL+cdQQzYvYW1GFCEKpxuuVY1+5klV7PKY4yt6
0aGbhrZUn2guDi3ake9IP0V1O30ICz2qdMruxVbt/KAMMJs5ABWX96HNnRczD+6Lrt0DtwCY58AT
aKHW+k6LoL4/XxE5Qn03NDgF6iaoGF/LXNob8/NM2gKPLpQagXsNTpbws6ICVkTQY8clIfwZZCyv
MyEusp648MJg/3E8kA0oMwPj8rwKl5/wkGKTdceIYGC6YyQneIA5xKcmzOBBFzGl5XTrzPxZYOCz
9YqoqYYMTgCEkGKRvxZR3ODupbro5xeF00YuFVW/VYjnqvIGmPO5+9CbALKs3TDF+ivvqhnLu7eK
azMUb1qR6tRAs3g3TVFdDDF9tNZ+i90MzPu8Z2LnBmDf4PhFQvcqShe0dFMoDyoAEVju3Svb/Pbc
kuA+5Ftxky303b/smtMhSeWHooixTQy/BMyLoB2K44DEXFztOh4Ny18TtVtWtaD1pe7e2tpRwObn
N4R+ypNblWPUcwqWYM1m2fPXCi7ZKahhAwwNCY/gbtcjQsThS8O8JbYAbg526k+jm+Pu1by7AvPO
dpj9vQrqVyKC4NWVPjs8NdYlr53z2rQ2ajqJ8YFMeSJKquNnuGkLSvMCuhiPRMSLaYLHSea3pSvb
s2mdIepGNacu0WP8HE9cHaBZYOANIDLyWzOQ4lpSLAp0GzdRFNhfVrQI6LqOT5iHQzCJ/LEtwL36
QHF8vd1MW/xrEY/ByB20L/CfSfJ3U+MhDJ65yRHog7b6XgwPBg4oCj2qaOQEeKKBmFWu4C8IBifr
nvhqRkXf5ylSyiI74fuaXhcKjlcjb7vQT4kkSubKNriyQAeIh16onsgFHoh7dUZUeGS+jkJgKtf1
1bWeQRKTsJTA3kXexN544MuHhBt6xMD0a2g8OOChsYia75GuykUIkwVoURk3H3M9w/W/YGAYMM5D
WXnGu4YgOOYFQZmDYHeoc9NnK8KN+GuYf0dIwLCHdqZGvyNWBZK6Wm/bNCAUKYu0hit7qQElXDQb
CtT+MIxbZ8rDWPreclGY+xCndM8Fwogw5cf5W9G0xWWeXcRMQBKwcbEzXFTAGGBHTRSOw3ILhm25
5ftlGkA3c2ngnZtaB4dy4cCe50EmluUHxntxfl68/ZV0N4TeVrhMEe+rT6F9kMWKhcjTNgfLi+VY
lvbfHkJmAugCrmpY4U2UdZcgw2hj+GDfq5aLF8EaP0GTF2K2LiGB9sUHm73+jLEXIwqAt8R/LtVd
aw7aJu02b45KiEqHpdwbv6KgUROw7ZDPrpMChCa3pfZ5QjcvG3k1JNYVn3w0LUKxzjtE6TW2AiQP
Vk5OAot2gpzmdlrhGLYlYDwAbGEh3Nd1RrkJrdmOSxW4EbOujp2KJv04zPDDZwKIExPfzo2Eefe5
1FIlvNicV+iJ18Jbjs/0JbKhWyRhssdmg0mCFYA/rnrys3E8JOi8DVEAVLW6iUakiF6aPt1KPbws
W3nc5sZeyr0p9afYQWMctz2rT4R3nw6flxOkyfGItLq9rCNIU+Q333g5vREDj+/JmnbT4p8AP5i3
iZojodvFRUgFHCKJVlCC6d9aVP7uGV9eEE/4PW9DeYEoV8QO02GWl4icN9X8Ix/Iqwd/9Jt0xD/Y
eMQdE+djBlwcd4Nz0pVw3qAPtFG1IfGikN0zgJpQJBabNmjgbtWGXDP2j+3UynpvbiAqQlH/vU5e
WpL5VI4zyUAAsQTJI3nsWf4mUNdcxK08OyHZujqRzrSjciShF8TzdpzsqbstNe2zgPcKhhn/3i11
CxxBoV4g5J5AGEHAFAzrsTA9dnSOOOKz+3/eNSn1dJDhzLKltvbNrgWWZ4gQh08aCBf6o1l7RDyV
fAGKjGhcvxYH7nX0mKPkxXjqth8+R7HzXfINX0WfPtfOtlycLcgh+Up2CGACrFP3H5jdIV2oAF86
QszbfH3dKnIMer1doOz9rmjTHwdu0WLLOb9bzbpYGeAmTjNXJzSTGb50EYFIXNJiboNXBcZ7RY9p
IEFj2J62aKV9+a5KH2lpsDMy7GEl6Wl6603/p87BeC8rUKvWO/hupz98Kw2INohw3PUV8AnMjEz5
PFqmenmxewX+SwUBNP/ddBSQZu/BRXcENO5S/OequUkWuk6xNsakJYK8CLkMP2AsdCc3b/uEebJM
u7XsMovAb0wVs2fHyF+ENC3CdeUCiC00Lwrx1YBhDGKg2aNFMnKlE9J/rFOouib04i3HWRiz6oGN
Ta17CCnYKF9C/2obhFDHAJv7qPNI1bEYBR7syZ8jj3VLNJTNchUWTzZZETiSMLKyQhtynHc4cBpq
giaiK8/OAFMKuccAEs6H5IV3hyvyXYLDbUC8ZehzAQ/uZy48T1/YCmwQYBDvxeaqF8zO0XMDn3oJ
opK0DoLUA/KfPlKxiEncqCvXaAZkclhxdMaBF8epOXfG694QfOZJJebyPO4VVwXmUrfBisgIgkPh
WtU3+xLkEywIUtWX0K+r41qZSzBohGflOCUVTneI7YzpsQFKEXtBiEohgCvkpZx2WQxd6dKqxKk7
HT89uOfFc3COBBVm90f/Hc3A3kIb0rdulp+MpOjnfVj5i37zSvNwXGwIVSfl8W+oic8SzxJhH5w7
QQg4RUOCzpf1wCGVs8kjH21ezR8WvvTWm9S0rIJ1LuqUom27ShfI9+DYIqssziOZG+ebE8w8M0Ij
egZV/E5ECG2tJ+/BUM3np3rqeKQ7ELr2ceX+q6omgSlmvhPAvgeaT9Ew7ZYJikRSIN8IcWZxvEy6
zt0RCOu5MzoSTI63EFgssCP9qhuC4BCIDyfLc+efTr8aBI4ene+3D9Nyn0Uaxia2i6RWIG9Va9iZ
j33d4XPCKx4kWyICyez2vPR++L9XLsfDikj/tVkWB/l63MO5cUGV4CeXLzpdW8A3NVPLBZoUtOHa
0e9kltVdTf0PRESwrf3xlg5QKMPfqNEy0dJDCs633hUgcEp65A6CAG27ajgollk4V7C289tAZidy
pz92nItbh93pVg/A0zGgRN6cL28cdtdhZTiFBI8wMpR7gaFIM9oCDcseWHQ2x3sIWHx2gkqwyHo8
9Nrvv1rsqVuPdBCCiGj3fR8kbguc//q8QAT+3yuoZAgS4UFiu8777I0reOixJwWYaQzkJ/Ahn3zo
13Numz9Pp4Z7y5+Wtix9+rN6N2krzwc2VMM/gzD4WuIwnhM1E2Kv+yixNbMfT7nsMzXm02GyGFED
0fwa/PG7JN5yZvvZHZWVsdvjKTzu8f2HR1AUWAkYx4S35+d+kmDPSzAJF7sU3tu2uPcQ8F/Rem3S
7GIVXxDI5QMECicvU2c14iusp2POoBbTfmEXwxGAWKYIQDlq4ir0vbeGpj0OLon/lk2Bt4MjQ4r5
MRtYjAUOq1ksvvNwES84KPZ3CYMmaVwOkMgf0AcMODQEQvC9yb36MCMni75vd15b9vZkMsEj/r+K
rMMN0Uug4dzzhiNCWzCiWv+qCiGOgzP8s4XNYR7X/NXxgmuIeTutF6c+tQKHH4Wzk3EJJAw5MmyY
kBdChnQUzFtYNqp6E8HHtrruD0TcYWHjfAKpRpVNrPidz3WZ+OB/DsXsje8T+rqkgLGLAx5qUGyE
zGik4UX9/fgzUxmgIxAVy/K7hTUwoJOl+WbecaoSIAQ3FK9I88tzEQxT+j94YDfzHX1C8OrzGV0M
GBqVIrAq9ZeOIZqO3tL64ZgOODDq2Gl7euZtcRjF0ZowR4gUxXe25cVvyKvd7SFSDQqUI+hdv4Hf
o4pSpzjaQ8Ig6KZkR6BQQPIes1Yt9xZeY2LsAOB4zuVpdz9d2t1d5xLDmYBLvV+0PYC9HM4VUgFA
XPJXhC31lYbNDeQesljgN6ORGZluA+Kq1LQCu1+VBm7jf2x902VYNsit7GFoBJfcYwtGbB+ZVzRY
U70T1Ka8DeOv558I9kNlwJVGjgMJcZrWuFkDlHO8pROFsXTWYQ8yaNbQwpl42IDcnw91j9OaIis5
PdabC3t5bbasW35yQuVZLl6RjXplOEhFExwREZhHTtf/XbBYusQsFqggDn8QzohjTZrQRgztSYJz
WsLrM00upXA0ICL8jA0w7iuGmXEY8i8E+37odhy/OR7gMigSGQdZiSQU8+9qP1DG7BcVvOfehDO+
9gq0AFHYZ80S7L9IXGSgLk8qhDrfzLDFTQ+ME6LEJxn4N7yh4IjaAzkW/8Dl+UoIcC9eL8Mo3G3V
50XsrzAFJ9QJunOwNDu7tR/RYVC3xrryMsh1/vl5cUoKwITaNxxeBsF7z4rjrLJ/jJqhehA0zpHr
MpN2NQJ0e2TSnZu4tc5ymADVAV2AA65t/rGAa7zacKzPAqH0vz9B1UzrgUHGwJEen1wrhP570K1i
7ry0Q+AtzmeH3hzDxQkndp49ArnA+OEfP9yQbJCqO9aM/oShTL9y4o2xnHEgFuDGf5+W6Ngt9zGY
7Wn5P8rOZLlxZcuyX4RnAByNY1IDkmAvUm2omcAiQiH0gKNvvr4WqJvv5ntpmVk14RWpuDKKAtyP
77P3OkYe+m6RFRi0aZWmzgMhNgJMSEBOR1cg00Am2UJeba/1fGeesP0MVrvF0p1tQKiFvlMk75FS
8oFEGu3nIPS2hpVdRv565y44WDXxtNir5Ear6FXYrBm7GM/9Gj2cmHoSGDQYMkSl2Ak3Wl48JR32
UjPKfrmL6zrQS/qtrHCNFWxTrtUVvZjnWKdhc1sNyqrl8tbbbtWl2sI5s6pFiBkeb9/l5xmXW7u0
myQENKtsgEv0M1E5zLssKRuXfp7fK4m+R/P3boiMfGsbBFNCex4eelE+2xh+VGKpu1RUkS+bGFNC
45rXMj0P8hfZbiKerv1GDu2qjzgk096bPro9dyRxD4GzwRTjoU+5YWQkqo0+XjN8wHdOCjhM6XoG
dad2jjcHFcYP6u1Fqgci4aLgUD44WURCy3bMjb1sVVLfWTaRk9Ht+L46hLE3EZGbgn3tzOgD1ki/
Te91OCmZficNOpsNkYIinRDg3dAPA+ctQ5hZNZJUNfHFxeLuJDAcjOxq4w45ho18bB0kjcBz+pUl
9G5/s6g24/Thdo13lMPYbNtUmHutMXZWk0+HdMgN8l21vU1sxOHOlh8V3eChtZsfU87hIaAHvVeB
wgE+R2tk0vDgmgqD/xJdwoIWb1XK3yAfAkKqbp4vUc/uPC/UrVaO0aYb0x7uCG3brMcz4IXlwP2D
fYqeG/w1YfzWbas+ISp120yjAaqV6g+arLdxdW66JA7SHdCnD/QjsXIbdk0MJ4M/46sEDrEekonj
dUkgqpkp7gOQQNU4b0bX+tF4ryh2LWbmZl8PpYslcnRP0/JweypS6r4RcutakuM6eBA04AwlxgOY
BOOhrq3Od7HTJZqtozSE3pOHxEIVZ5+7wb66Uew9pGbrPZSc9LyAY5LnZcEqmjXxkEuFH1lguYhn
afphyQG74ZSP38qs4eZwFdkhGZlpSt1dhvWfIFCe7fUJ8XKa4TXt3EJku66n6NdnAQ9iCb1NBX+h
Ip+L/WgEE/dU0aziJfWNM+91nGhoVXgOVvo0ntzO69d23W2nZW2o81mSNcF7aXL6Xel5QDRHadk5
OCfFNGIpdKtwKxZv9c0u1xrlKp/T/HjzyyvXwsCI8Se2nJie8cSH1unnm318DCkyI8fD6h9l29tR
ElNxskZDQvNqrUcSu9kmjQFu0dVKzvpYnwnCbBylpje9TJ513RYn0jVrXWFAxuKItQKiXuDR1zDG
ZFssYUOtmfKtp2h7d0LtpsQ1/Dbw6ocgyFmWCNXF7SPd1zUpU+8RUpAfV4SXovtbvF41+rTF//ge
4sEnIsADqu2yKC9lYz7o9rqOr2Fn6Y+aSc5AWDW8LV0nhI2BZycD2oYGSqvC6cUePpinAgFqfXNu
hw4hYXcyzMt3RYNW9hZ1+pKKsUg+JLs2dOWbqaX+mLJug9+5y4I/tBjoAgUzsUU9ei50a+XW03Ay
sXMgw0i4TCO0LbciPcQKcOpSMVzxsaQIq2VAR8jNzr0XjVetTA61TcvzZhXl830M5yjcqXS4tIY0
V1VO8vpWfHs2fBS3UJDjlgR5pE1+WdbG0epDl6NhYT5Y9MPVICoYJ4NJu14jEUQLZcvEAGsfxKyI
rHOa3931mZ0cVBhOxCUj53lMr85ckusz8+ZF1/T2MNIIxYM6Ny8Sl/DRxq24gs9bvxiq+HB1dj2h
7Ppmf18LaYAVm9iy0yY6p3m5Ehj1sYE39Sb0MDtYBM03o4dwadtD5ZP6NdZd3xR7cGvlKsBchPJC
u9CDjBfq+rmVxVo0ZK/yJedlKR1LZpq5bODxvVeH0S7LPNpdY2vjOE0esVZDvFKRoP/qdFuOafQY
m3zfe8o+5dRn2CBMB+9HpC5mVZGizdLkfhLFoQ5NsXiQtR01Aior8U/QR+vEyHJok5a+zlpuR73V
4AiYJSmfrFl1XAj3IzfDw+iAIYUf2fk3hYEAI15CsyIOUMb7pKHf0rjLepgG0dpFbp3oRGAxdn7S
ZSJskuNvrvala5yIbBQHz0jRJWRsrR0c2ptxWStuD7y/8EzBihCuIo16az5P9EfFEhMoaMVw0POb
ZVXOZdKQwpMKxXEeuMxbK/CLTiOuR7M2zIkhtMpZOQSBT5Ede8fBey1pFF9uD1Gjv0NQICTKjXwS
Q6ztahCh6WQ7d/1CWzATzr9VzKnVhG6GiID6qOdsbFlRLrYCY6rv0eMvZV5Xl2bRfmVUGxfp2csC
R3d1HjD8Ifr3l+BjtmX5YOl2d2CzXwGI+TADaWylibtBOOl4Tji/nQ0vAX8XlQCdRGJchXoYc4tS
WnPqHwhEmzJr3iCDIauTAQ5XZlfgRakW/lEQv2AO6WiNdN1qDMWfcFIdJVBeEn3hARBimlBo3aq9
24PQ9HFfjz0HZqxKC56gujXFnYQ7tmpydMsifxiH7DrbdXk2+Orh9lLsBr9Nc7EfmOEPVaTt7kb/
rICXnUKNUrfPw8PfrQsuiaPycGBlU/IKKgL4HNL9JW6S3a141heQxuhh4BTgeqSJKxBL0QbXo8vf
3hgfPbFuORf96t1sH0TKeE+F+Axa9VWkxaVTRnjXjBjxMLFObxk4EJKF1CzacIflL9tknUsVOOGS
0aqRdkuYl2sbTtVb3qS0ZVt9F1H8b6gakqsx6rtQ1OIx04V4JATlbTQKUqSc0QPLhxbYoHPphbNg
iOjhFItSaldzfTArPd21cz5udD3q9kNMhIELxHsiwj08CHtaq+9nufeUWmSoRU4qW6+Xp6kSWIO5
a2//w1x48jJM6u72zcig85Pr1c8kqwKQgLhnvTzCNd6WckGGjQvZaM7B5GTmdU7bn6My+h6zA42j
v74MJJQzD0Xy9mISTPnOjNV7kAbymJRECNyo8I4wIdpV5aX6ziBBtKtySsEJt9DgcmyWOnG0ga7a
yhFzDMAgEnu0fmsY0ouGR/XSNm5tctqkmtDcGtpQousIvP/x7UA33uwuNvbWLCvaCVGWXYqYs1Sp
Y6C7/YTba2HsTPoqXfB5uTS7DZtatdYMoBkkt0acsFUJUgpf5vn2/PaQZOoqIqvbp7r6Nd2AdLFZ
I/PWe9xp1mNHOYcUBdvvdtUPy8m4Wx5qKd8gVoTY5tpsj7P+7nYisZXHsSSY/3r4PqVkRrv9nynK
JiDrf2UoM+DD0Q2Pe96GUCb+naEMOdmLwVfQdOIsE1nyziO8d14Iabfmk2d3j0qln6gP7omgXnGp
Z1PfttJaEQydz0MxyFVL2Ots6zlZyLR6qiTh6CRX9WbWM/t/ecMGc0X+9Q0bhueAv7Y9w6bhbi7f
/8+0aid1nHi0Uj9tASjYsJDJjcd0EPUfRlXDZjHXad+HG9cLus0Q284Wb/YlDSd2vMS29i7K0P/y
Gf4XDrVhMqDAM0wPjraHh+hf39I4A1Ac+ibytZ56OIKttzLkoZLG1Z6L6+Qk/bvWs3NHNjyFsH9h
GWVBnuSPrpGAo+T9PO0sYXbvntOdlFZPfs85fosl/NTkdKHNSYPuVIuft/f9Fz/9L4T2Nwn8d6mm
Gl/gXxOV/vn0/9w9bZ9v04D+fmkZx/T3s73/6P+P/2D3p1yGXTT//o+Wt/HPH8O7+OttLfD0f3ni
/zvH/b8htT/+Qehr/5tv/r9h3E2Dv8w/Bz79F4z7v4xoWtDot3//DXG3/iEY82F50iQtKnXLAZL+
F8PdkP8wXIbk6JYtLC4CA1D7Xwx3S/yDoURUZY61/Ed3mVLRlDeGu+n+w9G5aqQLCgdL9v8fwx1W
+79dhA6lpICowzQekzSNbi7f/0/3hZr0Jk6z/iuuin5rmBG17kCleMM7F97PbgiHJ2hS3MHFizmR
SAXC0sRLx1rE+HK1cb6ktkVSf47z340TTHir8uLQ2Xh4oiV+EeFDhvVFr3DKm53KgnZN62ZTkjTa
5C0haVO27UFz7cLHmeXAB3LmDT4JC+9x2K66eoSQ1MfVCwE0tj5NvHaaccN2ggFzRslBJ9N/mhTq
TT0U71mvadumDFZhWwm/1qX5Yhm28nvKoV1fy+rO6BxyWJWboSlbKewsy/BniyYpEMWgsQkglpdu
UVX7Nv+RYmAE8zN71yrUIQlnCwcxMeNjVhWP35AsViwWPv0oS9SBZnDT+7mWwm/dJOfQRj991QWt
OLbdu0vp8NCnYr4LRjKSPhzBz3752Y5REvSMMR517nBoFgxgEcOKyqsh3usW3aXWc5ND4QJ+6xsd
KCsE5D2oUIoQWxfr2/8vi/KTAqM73N6uStJTE9XjnhCh3NPXVocOUPWF8GHph1p8VbM2XaIEaK83
BcEqnjoPeWQs00VIgze2ePRyb/rLrfe3b+/2mmhaCIk1XLFZ0zj0NESrvj1napouLfbwCwxv+zSG
+dpqNPSrqrtPW47mC4l1mONsl0AH23VDoT/iPQfTg8ypz5O4v+Ghpxi6w9hV7d5e0ma5Nox3ObFV
GA3GrulILyHOheyRi/P/9tAC095MgXXMhge9mOMViQPrFS9PuysbQs+mfE40BHxVBtZitn4b4nfc
Fre+d0usafX9NkGWnisk8bWmO6TFrQlPeIrz3Q68iDqkWs4lMO/N2AE+GpueH+ap6TtaDJNz+UsK
r5DYmJbfRlLqHG6utrYGpOxUZGi6xavaLA9uEJAz6rT935u1SmySy7dPy5qzclMlmnVMxglmeNVD
ArMOhQNWPgzjBeGktoWlGb+qNGeHoIVFyO8uTSztiMYDzwmkEQjL5bjhIouaXcZ1KK0KZFScTEcu
qWTDeIlgVRaDcW9XlLeR9UkTEXvzeAqGKnlxqiHikxrFpgjSVZTM+W+r2KmSvrJeu9HpFg3xXKPY
tD0R2JVtmRG+WrTfmzJsfNqI2tgou3xNqKk7fn8qJJT9ftERZo4xUBQiBBmRvg92BnevD4MV9rPf
JIHk5fuZlRh7JIWAQqoEHRw4S/etc9dubLyYQ0EChXwNtIE+aX3XpPmng7N6olvuri33+wnyT7zp
dYN4dN4ZZ/KtsvKMZ6O0nzsjRQA0m4ijHGF12TkfY1uU5FOzLzlCJe2XZzaihA97b9h//6YyC38w
TGO0V57CWVNPT4Zw9WORFA5Ev+7TI82+zpVV7L3YrR/wuFWreaOlmtgLYl/3ZZNYPuHNHLgyeW8c
Bv369i81LQBxzDl/c/OF94GDK8fCSOO2f2TxFQEdClepRcK86ocPTDMocI4RPMZ44ba0KcQZyhHc
JTfbUcYAH3dU+YuVxS76X1lU2hu3KuoN7dQZZ3ghXrTW/YR5XvmxIlBvLPQ6as1PJzeISKFO4Bqq
TpzxvAviTnlCI7X93LOH164dLsEQ3TuxUYKwH+2nNBy+pgSmx2D2/anMUs/vjdm92tKTfkjMsjND
5Y9FNN7pinDD9yfZ9h6kErYNaPV1dBhqwm+Lr9Id6guf2nxinfwB9j95grpF+mE0jnUDXjDI5mhB
0DhPZZC9kbRL/VukdFpiWLevbg+6kovd2gF7U6+SAtBDvxyzGL8ASDhOvL293DmzmqfTXOgnBQXw
mKXt1zcO0Zba8XsBx/7R7NGK98w1ye87wCTPcULLtk6vgN7jHZa1GCJGrF69vsTMDPl2TyJmY1DT
wrbmwXQCufP0V3zQHR2aqQkHWnV2kBzLXuxYPw5WphZKcwB0hqF6K7e0623ndONdyukY9CSn+X7R
uoeOHjLkKoJNTeg85bV6sfO2P6oRVqHbAoO/vfuwhaSGD81a151eXtTykIEAOrgjIAWp6/hJIfXI
oo7uWmD4Amv99XYRysKfS1ZlI2x+pV33GlamOloeYwbyIYZtGYooXntg5DyczY+kOU/QIAQLIyvj
Ki3L/CPJijvHKq2vrq03nvMb9D/kbTOWG9W401bVSEggkVpfyFHbYo4QL0rW/EJSX3dJXN9jKGZ5
lciVpQU1TgeYVmXpcBcNGDJToy83gpvXIh98bBaWji3SiXRX+D6qh1I3usttRRxxIazsgHB/EdCG
zkgCPySwtFa1nCJjZc+IsZPgMDq34scYxT8NNVdveLJOIBgjgoVjckwVgk+KToK/Eh9hOFfT0xDp
l9SbZtAmyVR/6uZRj0p9G5m5SZPBti/5nBybyR9cEb0inCSnPIig8KFqsro1DBUgXYcj2hP7ci4K
uO559T52vXkOB/m7jFX+81++CEMoPm5r1rtvRubUbhgO0m+JieXr8rbGc3IZz4YZbtNpwnsUBc4u
EVF3rkcmIZCCGSBN/iyMnDx/6bx5I6GB3mzEo8mwgl2cDclB1L0FZ7LPoMaZETXdKLi86+odzS9f
a1NMQDCASx8n4sXIODARr4AXWROc0mXyeHtYXkomucAp6wevLuatFTpvsiuZZVNhJoz75y7v++da
OmyUgXcJAiB5dQZIsNCTk9tq7ZOVze11zGE8ziTOON1Xw5q+xsyggXkJrbbEia2f3FOec0RubA6l
WRh7SlaPcsfS91g/SGhQSWybALZ6nwdg2AfXvfPifrEUEDFdYou3tS6qwxKpMtzdVmVjWZrbw9x0
d0mUF6+aDkmRvsD84Jlw/bGmIoymByZHuC/wnk9gD+ufQVeg2QrdPM/03c+B2fgjduk99VJNhFfM
99D8P+Y+ylH5A+ezrrA3CqgFYhhziJqAeYHB4b7tlHqVRvLe4+8hDCqYxpBM1TuQrlOMRHhy8lQh
Cqo/tx5l3OX2Dkaq4ZtOZb02wqYF4RUc/GzbL51a+vBDiALJxnhUOPkGIdN7EYc9zcQp2ozTQJFc
UWPEFqCWeegM9On00CXq4qaJ/UOWuAurjtyQqDG3ONiW1haMyJ+4Mw4q0vdD4zY/x5HkQ2hBbx6W
5Df9r7HNjM+el8uujx5oTzHlCRjXsS9AaKVj3jwQ+Q5Q6JcxIzDBYk+H/E3mOI6mOytQYILLE1on
r/ba8baVuEipPtle8KGda62NImHiBvCSc+VKBs/0IWyuArDICGribmzq8pjCjdyNJR9hJcf3v7cE
3UljYifl+bY3aL3jnF2VQmQeuYLSru2vbAnMRunNYuMklXnIPBo6c6GmfU5+b4cNeLwfPQYLcVUt
jTEwnKt+sOEl5AQVJzJgdxxo+OWbOXlw2QkAG3TlS0dSbVWFdXdqidKs2yW5HgEWdJZa+fYwMRFp
hYeu3Y52jzsGyyHtLloUDH8gwVdYF5oJWBsNBqWsyrBV23CAcMgu8Ll8MXZJ8+bY2lNtiR9BlDiH
G5SG4SzYuWq92bhZ0VJwJOm5NQSW4jb5nJv2K41U++ywp62sxVqY5KMDMkXBmfjnV8sfdpgl7Pvl
9b//hTGS6JTyUAuje4wsUL5lsbSdHZrEg176JQsluZUp91Mjwpe49EVv+xJBdtgUeOdXdNuwRqmI
rl03qZJyAfnFQAoNm7g52xH8xFtdWZE/+KDGWKVaNf1uME99V5L2TCuReVIvJuxhBryMxZcxyzza
RIIKwWXuwQ0uzxGmfzb1aac7mXlvJRZyrKmdNY4HhCISiUVbwu+PVkPcRufGZj7ToW2dhb+cv0UQ
19YW19xx0OqD61QlLnHOiXTlzn1jpOdsol1sj/zldI1AJyYuDDwLRyhaCOvjxLwsH/FGbDS8cMaG
xY0sN8Mlkn+Co6u5tO5uTyNuHiD99ApND5ytsqg5Ii98jgPvdwHGF6LPWG/jOvooDQ6utWqXwgbH
TYbY+orIdKzCyviF2Y+e4xAQswTB1ntg8JoocyFbFf0TQKX5aptAPjnktrHxzPaRP+Zhsf0uCJdn
bloyMoJMIdRle33ro3djGJ9rlMtb2+P20u0hK01/ihTD0noFmQ7M/7DkBXtwA/1YPqRBH+8DaSNh
mqK54NT0v0eI4Zn+fnpTEfI8KHcaCt0JICBe806E4Brzj35sP/gLDWetjeunQHjtntKoXc9uCW5d
LiwLrIorQublo64rPv2GNNMIoG/J25QPrZtxnnKNZ4VzhVpf3+RjTwDE4X9yxqHZVZmWP0YJKYmJ
+nJ989a6WQontpmd7RAKaHGuBiOjCDCoxdV7Lhjmo5nOU+/l0KrttAzvMUlmfkIGA/fQ3NdUWTRW
W0ioQYZTEmBZ+1IUiB2h9pV43vTWV/OuMz2xjeJoPMig+FHOOh1Ho+PabXDbr7xeRX4U58WbpWHZ
xcJeCOFuLJDD61t5LDLUZ08Zw/ZWUEcVYzhCAF8MB+lp3GiOfpxMjWRZmO2YFFFsJ6PhMNzVm8kd
kisYanmsmay2wg45Edydx204LvMUkoGDXBN57bEaKnrhouq2YCcxmzQkW7T+qiU5qx1mOqb/bdQE
D6//SVPvIaZxsybqDvRwYZ4qHDLSeJKABJvQeKGAw5lAfbyyvwDgbVLT+5HL7InJGi9WKn/Z9MaF
02Sbea7OlTdnayI7D7rVPIbWym7MdE0I+0QuXG2knrI9149NRAvQGdA8IXVraPjxDG6YTJyPhSBS
1ZEYwm6qE2QjkPmxqJ09DfmPhMyXl8gXvbQfZU1oMEa+CIL6uexj86QFM16qrFrVQwfKpjJXpSL5
JnXSSDgaas7GyU4zQHIWfDInr099pk8F75nDjlHMX7jmCf8ESPY0Q34FzKPb5M2SMV2o0fPAMbUV
7gqhz1yLsI/vsuq3QZuXZolkWcAwog3i7OAUxWJBdFVfhotdPDPy/EIyPmiyzV1gwGVXGI5Ww2g+
iNG9xMxZZbnBeKS6bZEjNRU5o1YWp5mnEsDqIQ0J6cTFvmyrC7GlCmqttPZmNYHp72gxSmd+7EqE
9ylwXhkNxFneIPngMofxqbHSj3hmUBFz4X6Eki6pWUDfcrXw2Ekt3IN2qUi6XL1QkQbT9J+NnQ8H
xnttu8W2EgBsX+E56O5kqO1S2HEwlaKzx45xrpDRxspQB4JJa1XUzSZP9VWE8OVbvzOtlFu6srxZ
tjPyNBfhPMO0LE6dafqlqxcvo9P4c+c9eHnjfTblNYNT5nYYq4ucmwiw07xMk1xbODtGLbEOWYE4
Ah6ShnEHn02MD1kiwk2CsZoTKbE6C4bjbD5KI0I7ARi57hRgH5tjI1VevhFywAdIRiGA4EOfpwFH
0MuHLM7KlaSbt59ye2vHM24I9Mc8CJINcTLbjWrYQ7gPqtF89fLcfk7lbJNtYfhA5VklMKSsWGXI
dHfxeoliHcPKKY+zAv7okR9b2TVAITQp6gxRPGjT+MUB4itJxtifPYB/ppoStB0aKgFrkAEq0oND
cYrC8FQBtVBx4ItQkF1hXPiSReKYMZUXt7CPvTJ8sHAcVlWwo96NH7IUBJRX4KXo4HGhK0B/oh01
pEJymhysXa16SphSL+8molw9f48qV/NRAolPZ6DOMOGyfeYO+9q0eakbYSiC3VxPULUg4THlQbpf
TJxgcl1iJDv4s5YP9uBNyfYLdv5c3texXj7KKVlndr6rBsY3FRazNhMEPFf86IY69BU5gDVL+XG0
a99x5sJvXCQ8Uxf7xrBO2dCePHCtmV4RVoU2iJwdoRMXxtMYa5vAixu4dPFHGUXZwQNBgppUGK/w
OPdekwKtL827rldXwMX38Wx/4oXf0ou+TFM7rEUKx6go8seelPC20yomroTMbMi1BpQBrstjBuXa
FXl/dF0ApG12TgU0cs2TO+GYw9HDETEnHXWO7H+zRTVkZ8yrPTZPcoiNE95sWGluuy/cj7glMMFn
YqwfY0iNgKW0D8K8fL4kZ8cIDITZAKitJ4cUrj68odLTMpbFu6a71UnZ0P9FtkX053awKmDBpJv5
4cdmNi9lPb95WfsCAP9r+Qw2npu+Tub0Veki2sKbTHdT1l7DSfuiIZncgZyFIoBqddeH5oPN2QKB
Q4vL2DcYsXFRLMrnlCl8CJjZwZTmQZRwBBoPtMYsIKeGzNJ4tGD+0E2I4wUr2bpL8su+8osAWifB
Td3JHCg3gKaNdXIZ2XFlfCEDP6PmqVa0tiLvR4Tvp545CCwUX4zCz7ZIPgNbMOoiIQxschnUjVFv
Mvxd3LDFjlO/u5IZl6bbwCCvaG07kfkazdNr3cp4g4P1FAr4K1gQv+bOwlteojbjB+fAZ86DT1Sc
hkTVmys8LiSjhkw7lgOEjzzo/HSYvoxlXaGY8okA3OMWvCRTYOzGcUhOMvZ1Wia47k1fmyHqztWs
tkNFltwM1IeoydYYff6YJRh2iCdLlhWOnyBzVmVZTW/QO1eRhQVukHV8AOoBPSZW91lbMSa0sM79
4Fw7XeuO5H3N2mWf7IyK2heGW1tZRHLq9BMdvmHPEyl4MknJhKXqHj7BhRr3Vz73ayoza9V413Sp
pWItMyAa9eFJtwlHMAAHavqM89RzAY2CCfedGuNZxMQyhtAtmodL439gekJXadfefR5mlYGuNl/4
ca8YZQm2UuZw9hsNH/+mWMXKQcunYl6b7YDLxiZiErvFL5aUn9VU7ai6yo2cFisoCwrD0fo/s1X9
GVwudsJX67RNsChF7c4kvvhRzR5TtVzfdL30es3qFJU+zTDxVP0SYibRQAshrxsufUkG3iqhZ1t/
ltlK6yg2GNXg2PeE+8gMxOY7NGmFcNNgrwtlATpXvialJ0grvlSqtH/oqv0jEL22dVDt6O5311IV
zDTRsj/VjERTBm/6YHgHbpIXB2jBUc0xpxWnatZU13Id0LdKnTwAdU9+rlMWywSJZ5s5JRurb9q1
DWMDFNk2cLjXXAOAmDDtT1ktM/PMP45t/O7MEYUBrcZPp/glUeYxLFmam3QZT9P071GpqHIXpLE5
1HcT5zugNVcvF3iQgwyjSJd+sDR9SpfDSuekj02JDwoPu6pALEEG24L1Fhtm8s0vWKB3o3IeBrz8
5wwWziZ0WtrhfRhv83WUGAuqpvY7mcmjLccKrmeONNkpsnQhEVOv7B/j6E+iEEIsd99ZgilLNRic
QL4vJoGVGlHyWJYXSzF0nrkKmFbmRIe51iCss/X3bZ/tcH9fjRRekYzNrWSMLKlhCNx90TrUwNOw
5V0F95aLG01zGkJPHWOVHSq7QE9fBgHGK+mOhbKLPTPlaI4lwRbQPBOpSZpOjrA+LAegZByK34mb
go5LcZXl22DIAVs0CZOK6BWuDFwWIPGqD8LCCbNAh2TjxvzKytaxycmGVPqI059I1M6CRAcIZuZw
gqJt6eOqzWnn04Rau8RmwYl3nU9vF4VD4PLnBGGX0ACg/WiHufuTMsUDjwkpqL6zz9HEX9ch/bcG
rITLqjyPeXZwlvYQx+W7xAl+iQR1Mgvb/EGHgx3ZtVgpc+I+yvu9Q1AD3E+t7gKbvk2shvd5bjO/
NBRCroW5ARPqTzdxWUrmkgu0weZoEPq2GcuTKaaWZrWLREds+Yirm6FMtfc+lkx3jZyRMR+MkGY9
pBPGHLU5r47OCMW8KfODp6feYXKZGR2U90EIc7zXAdbbY3WxXH2jBRm2KKJ0UAvLbVgwuyFpKuLl
CmfzJNEC6podNcnWkw2ipGTrIEX82wz11O8KNDTcWGwUVbcetfYBfg5iZc5s2QR22SaoyTNOtg3+
hiAGnUym/6kBlaEdprelVsobWDfa0HKGtKp7hneUJ9ebwFOZeHB121g7/C13Vej5cIEVVDzskJVh
HVwO1nU/yX2Y/oocyLG0BQLiH8xxjMVFt2hLkYGcqQ7g0nVO8i5ml3GkLXcsR8RchB76gACmq+k1
FnYPGT9PjmaEliTNDKN3Dd0fmwxzJ/OUrh8ESV18ZQm989q677MyXyVBcolibdXF6BIKN30LzgBJ
qQT8yjM9mw9GrV41CqSVCBJrcyA3+xVNZC/NpmctlFHECJbm0yDIhjLBKEKduU/YU6YzPWJUmTEw
yen343kwmYCnsTE6hc4hiaEgwyn0QtC0KZO7GH6NG1dcGAtuHdK5f4l7DzZYPbVbG2sgWEh6ubfX
SrlzlLO4tAmw+7hV7VPsEQ/HeL2+YWjp31OrzBFnVnyLSme+Fz80ZeqTjfBNOONdLy2500NT7Qh/
ceEuvmEcLs3RqQrw4MtT1xzne0HfqoyHewhC5qszu4VPCABpSmfaMmOJwe9JorvQBGiSFzHd5Jyz
VJl2x0Byvs5VjwBHGvZgJdgJsnLIT/M80DiNQJOd8qVl06sFilWAsldGxrFrQREpOzF4KrcdWfqN
YUcNA4aIJsxzKf4j/qRC//tHeS0ugXSMa5852/0rEy3bMKF5zGg9PAoyv7dgMABvFWDXBhneGWHP
MNp4ZGsO/uQLI+UGHrGs+cPMJ5epRfbk09Czma4CvA4NW+OgQ5JYNLlfhFb4XgzxI2yz/lQNC1jE
s5NHNMsHp67F2Z2z9FHO8ONbd7DSO6tPpvus7t4VILYnBstWj2bwRzB33GldPANLjCjU9pgsjS37
OJ6+QVXv9TQd/i9hZ7YUuZJt21+5PyAzueTqXkPRNxBAQgIvMiAT9Y2rl77+DAVldqv2Mavzwobc
mTSBy335WnOOaZVYLMLoNsXpZn9guLQfAXNdKaSJfVAhKDsAHpPmnWwZr/rFAHt7E3Uu7Aak+ouy
JMQte9RNp/XLqX2Ff5h/DoTY6xnWxqDtNtXoBosmYxWPhcSNs/RDi245pppwgwiPGDRX6zOiq6q9
GivnZMxo6N3UIodg0V4McbCvahcUnRdKLDEq8ZMBJm4mByBBRhbqW9Fz37mF6SBaQSsMCswfeuo3
yyMwvJ3I4oa7gGA8oDQJtoanAEEIrs8rravAmfa8IepicQdGyJiRfjjraJaQB0VKHKVAhEBfhbF3
iV9lny+8haIdcaMrw+a+WLG3LfK9m4cAhNgfM9aGLfshTGDmVTnDC2qocYfIlC06ssZ237Vk2dFw
935IwbdPqdHNXFekxqO8EFnAnG9xbGl5yuJITuO0TnLDumBX7balnS+qajdbR66on5K4nf2fz94u
qAyrEVtc1+IpDEgn3erOLGFSsmLsRWp4+149PSBP+tY7ymTGuP/2CjfbbjJnP5LVqdQbqu5FyTHT
VrQdfTze0K1U/hxKWbAdpkLdV03Cbd0plq5y2qwZi8C0sPYxib9PihSGyhsUNht8f0lKjl07FSPG
nD5P1/kwfHmYRLAQkFZThY3Hr4CWrpXF/ZEhz1fY1dXeWnDHY750e9Vk/5DkuyDEMlFY2Ihh/P/8
2FlcBX7Ejf4Emeb1tubTlmCYliG4H3odcuvFp357j8DmaUsORrjSGie6pPLr9lUggAyX0DlofVuS
xNvXjz9bYItcnnKuSNchoZXoV5OTNs36mTh2So4Qs+vNl97UNJp/3ktC89g52eb2at8Wxe0lXzwt
vp7YE56LlPuYosFWpMt6s+kweb0LE7Qg8e/2VLWWNXOuita4r6P8+2cN9YpCyHbRzVaB9WAAz9rn
dtqdGGHRpjbM3y7GNXgHnbzkjfxr6Na4o40f77skd5i6pdqFmhvKPkAwf44R5dOMnV6LujiDGsqe
+sa111UCIcum+YwLnSEXipbdbRnQkWP0fky4gnR4ju+zlmZey8glHFKiV1rd3otKjVsCHHbsPMVH
4YBCB/BKMUS/llyAKd0iSSuPrqbtf5qvlJTnFgjTD96mtMP0+PM/3Hr8m2pRvrNyTH038t8EOCry
sAg0HBoWgp6+n6s9YjaPpy/N/LDMu3MliLpFCaPvRY5VGX8M7RNMwFReLFQIQeYB2kt0oIxinBwT
CeQ3lua3bVPtNBm7z2giHtEu5F/VXG5+NiuIz6+DkFyjTH08EAtCv/XnYGgI9j0KRYZpD8PyVJed
AXQYJViNfAy2xBMY6nY/wJPbCl3g4S25Ibc9drf+1jm+xQ2OFlh5V9pE0x6UrXcXbcJX6Kl4+tGY
3TRKFZ7UdV9DXxtQcYmWdJNV5egBpFS2WEaFf0Nz1H7/PNDuWJBJnfy5YfZ1G8YBCYr6+mcE4xlh
76O1QQnTm+Y1jXroPsYhyVLtt3ETQdlR8UdziA129OzR8EI0J3wUDpTUSY9t1lzgckuUOX6mkip7
HmmBjxfLxsZFmK17Qki47mVvPA+2c3878dCWYNrnn1V5Mu70kYZeAe9qWKucxuliUyfBeIjXcjSN
dw9g3Oyau5/XeIB2ujgOusgXpDBxVigS1fVoqYyrhU8aTvm679jxb1DBcbFcKZ3YLRGJ59HA65NW
/VdolY/hSNPMIDvaiqTfiTaFdO3xhZFEP8xernE9ZE1gj093gSyH1a1Wmhr61W1qTzugNZ+SyGCl
o2wSWWIdulrWL4MT7eL0/ueVN+rkyi5EN3YOavFEmxHIAgd7FNrD3uimj5+dSVgTHFzmaT+PetZx
IEhmojIw/cCtMhL5+od56oYvrrdbU3bj803aM25atzq2TLm+6pjxPlEfHKZCx/CNwdY7DA1RN0MZ
fIswa1+sBRqf50x/LdyTdEep1l2vbzg+mXAhDhEbC0Hf2UbMcfYwObK19NNRmFxkb2aD2ATSzSV3
g2Qf5piDlQ33R5DVTzdNHAoLcZ705Tnq2VFbWUS7Yb4kHDOJFm2d1qyPmoD4bo1csVSdpWdlDaiO
QgVZk2UVE9qEpc47iNx0/S4yvWMrgT4FKdIUFc7aJmRIfswtt7hPB232y5xkKVfp+q7RD3TGy8/b
+KcbgFtbobYZSYc9V4YR3N1gMbh1qr3bp85TbSafjVarJ3DPpHnX2B8WAZQ1VB9pbJtnUwAqBPa+
/QnimCIMlVKrt7nWvqo2G/YF/WamSa/5AC0xYu3si+XDLBqeJjoml9v3gVz9NZ3s9FS49ttt8iyF
W13MfmLoXcYfRIM8EEwSPepdQehZEnzcxqs29fX6ZtA16f9ch5pkCc+mORArRzHvhOrAjIE5QSis
ux4NAOoZl173SjhIFKzSAqUwds29YIpICwrTaj59coM2EYZ17cEkjS6EUkryOXFlZkua5Q1qm4zd
p62F816z5vhQK9PdVKbMeBMy1ApQ0W9uB37sZiOIeLIJWxU1KDaqgYnR3c8mGSG5BShKJ4Hu11Jp
lsXcMFYHeOMOebQdYLLcBZ981+I44ezEMQJ9IEkksiMmNDtSeKKLl+So52QwbnCCh/d2Kb/AlYe/
6XXIQz24QPAqEnc020TyMr0M0n0Uc5f80fLwuQrs7CUvim7rEBS20gWmP3NJx0qK6l/1DRy4+qpP
v4MhiV8t5jtiAbgaAgvoMBkHp5dL42qQW7p+KP/0CEutk1MBD4JwnRij96KAu72Jl9eRT38k2jdY
Y1e/2sAhjrIN2OtjOKxzPn/oiGJWnYZdcUJ5sKVpWDzaHdCzWa/eRJXdEeOWrt2BLrpYFH1jlzLQ
TjGZRXH8RH46c8eoxVFkxvMpce0G361TkTj6drsuIEjurgU2hasb4sPJqUW6Va7pX8NNuAw/nquo
QVVttIZzUQ6lIdxqh8CXrj9iqiYeZbwvau6uZsAgnJKXJKp8ESmGSY9pWtwHTo5ZM/gOQxOZgeYa
1y7IkAhg+qjLlkkGWphAzxcabfRC+AJh0SEtj9rrHsxlvOQwT29qrUMI2f9lNq5BDbrrw4orRGDp
G00dzNDJrlb4aAuPRiqzmMAdruCW5qcx21oaJGsTLFYJsue+ydhfUbVsBxpsm5xwp21IuySJywYe
AQxtl9HjIC0uxUy20V1m8TqzVbweAu8DTS954559yvPM3dtR+DuYiUSePO5Oh8nDwSm19FJgeLfs
8ZVaA0ya611YYeYudNqW6hI9O0I3dkS73MuCfokXXbM40f3RRVHF3fKDVOJgHUnjb9PV3/iFvJ2e
BGcCudcakjcfniNxgPrwac+EBvawSJKm5z4QuW8dRelhjNOTYXInQry5WGmrfUGaeBQ6dBBbwtXa
qmtWs43wgkHXOg7iJ5VFR2ri+4nQ+H6J7pvjkQbcR5PH8oiEeScyt4ErsHCP6RSvcMadM8owVHh/
ZaBc1OpLRqlX9RsFTj356wqjw0Ysrq033eFrrXaW1PrdEIOwDBGuSXVpnqRhjAd+V2/KEpi2+4Xl
Xg2Hrrc0SDshWYbx79xKtLNVib1XtOH9gBXa6GefGczBCbqPfKQ13tsC2b8a6kON8p3WtLts0XQt
qvlvmNUkqBm5uRJjum+yDJ6NotesMvI7cNIcQBz6QSieYNMtqqwia4KDZjZfdZ+E+6TOYow/9A16
kcL6GHI0LNzkKrRUg6lvkV12K4VdYDs6GkxxMiNJ+Yh5nm0oyjwF02CsO3J0dhIxSL9EFPbd+DEr
omJUEi13+8YPWN0r3Z1OMdZ5OC9EaSUVbTr2T7qD7MIJrzt5IvQLA7O69jO513ONKUFfFu3MSxSp
0jcSdZ4i78kuJFa5Dr8wl8hNFs3vrZ1fxkF0vkAbZGg27P1qPzrqOhG+eyT3KlhVLYPBMEMU6TF1
AIwDES/PFXxj+TxgRPDzhq9VuqSulCYjALe1L69VzwICxPeO0iTwG6wChDtYa10j2b4IouPgC1eB
xQLrBek2f+CavZEFYLM+LaYNSSEB+/wWdj9SF2IQGGlYL/FUfcTBoi5gLNo2zZ8stCEvEYrt0j1Y
6a0ajnGWXxeuxpiEryltMh+5+jfyZMgmDPrCsGM4rbEXcKBRDSWfUEFeCcmx32CVrwhdw+nsJN7G
KOLp1DUP0tq0DQQxkiK2iWntpt5Gzhsw5xm6534GYq4jnRAz+52n0pkOI3yWTlp/ByonjCnZo+Vg
1hwceCFD3v1uLfncJYqnbDku0hzNa2irPZJPP1Pc0To3pOxEkQ9RGf2xZX+4QKBozTAdEcNKmA2w
zyEER19+DISOjq6kexni9k/TDPqEO22Sek73ATQAfv9VD1M5cerV5Gb1Lgw1XxZi19a1dpxK6+88
z1sDTtWJTWeOiI0l32fiRrGwFVETMNLOfnn08zaySl86FhLRT/3JWeKWWdEvsmJ7SkuoOrCbeR6k
s4PzdJeNQbXRrICwxghVe61b69tH6KLvlWIibpQN4qaUHBYJY8mxuj0lxqGYmg9dZzZXAP9lwIjH
ZFVO5q+5+UV8lK8K5W7pJLeLzLX0Sd09jLYEy1D589sQws1EdHASdnvxhvqx7PXi+NBmc3xl7PwE
JY56SkVnyhjgFnPwqQOITgTJ5BNkK2x9YbcaWhqKtSvPZsFN2ZU5eeq28RJN1rqbxwFxGJGkVtdz
Wt7DC3tnlMxizwe1rrVx65HBiBKVrbMBGZtM3VM817AKDO8qa/G3qsMUEEV8ZX2T6VLBI4iae5OR
4BF9AccTt7k3TLi+ivNv1s7ktzX9QZBB69LixlOayZHn9VqK3CaN7B6fdL+JuYStmGLOTIXaE2BT
g7Z+B4s1wUQ1y/NcT7gyAmGDENbOMk4QGHC/8d2RHL6YPtxU4hplQPfGj5Wvs4DJS+kVTxOMmK1t
WH4zeAQbJMDKaLZrJ7t4QTPpbAAYQPZLQoDL2gybv3U2RXTq+TxNh6ISrILZp49jFS9kTtozjVEQ
VK/TX5bE2DvBjK/zLkHOurKh6SDDAA6pTGtfAXlfcUPE48m+uVIRCDCbCnJ5kJ5RDiSUQOFjxrnE
GanPQNMyvs3CL1Uz0MOamZ7QBHdGBA0efTdEW50PtagqGm2dYxL3GTw+OGH2Mfb6hznUYk24sKVC
bQ16g969px3ZR02+5EZzdRqhJMTRtEFpGqsSTGKFUsEQIckr0xuTvJVAwLdrek5hF9zKqOB3uwNT
ze/WYnY5Ckb1Se8iC4dSGYzpkVtm44OG/+NUYXrflMDj2K9XYorVqfVinGzBXWmEv6p8TMHU2Xe6
sW9167sZogHw67DxSmJgZ814anrnvAjQ9jl3S/jYBYM5QtWqnsehjSW+INvduCX3HTMdfcdF51GR
NqLJ69z3BfkWTEmDciF6tHgLAk1bUaOaLJNu0VFJMBiV22wN9JorcY0WRobWE6zY1AeCO4tDM/So
b4x8h3Vcwi81jeRv6hoxBie0zuz9dw4vUeHi08ZXjlpPqe001jDK2uRA+a9RPBnlun1EZP8r0Iff
bY5LT+cJXpPUQL974G8AvYvm6JfSdDLilvSMznhiPiPWTUM9iG5sZQ/dWTNKqNZT/oox7U9eR63v
IObqtBa5p43eD/ne5DdBgkbidwbog8Ec2qzcZAYjHHeXAzJtq9TZavFMOU8lwHc59vmxRUfRdhGI
aVAsfuvR2AnrOV4bhvgorfylLhCRT4iy6oSEMmsk/xHs9dprM1+HqrtC1QzH6oDYGEa+utijtef3
jOCjCmDpljM1rLjOjcvcKe7XQ1PMfwKuKsg2n1PbZJNuzmVi9b5ZQmluUQKtbJjSW20RXBcvTYA+
LEl/h7W8d4PcWtP93mPBftYm2ku4095BZawbLXoTrvWAVVKDL1/5RPKs+wwqKdyNnnOYbwPGDmQK
Ld5nUC+iOURDTfkUJfoHG3t9nodnz/RQ64/DI7T3HPEOP5ydYswbGBWuRJ6bj4w/0kl7EGPA+Dd4
cNghChi05VjkG1Nka60ZnxuboHnXNu87sshGK3rB30IEjuGC8nXR4TCl304h06um/NMZ5yERM91U
/nesumFd9NkEJk+7YEpz2ZHAIhlEFuiQMxrD2Oa6DtJp6D4Ceuy1Qz5NrIj2s8v03pveyGu+zwwA
O4Ohx6B7+wUlqt7Z7ZhiapDR61QnICXuiLwXPhmydEWmeN4yLNiMffPcyuzgWn17zuCv+KTfyTX6
QPg28Mx9N7cfst47j8yU69R5U7RUdyHJGLayEMmhgWdTitpN7TUk+Bo2KZbNJXDRU9ja8EGg6olG
s1hx43QX4eaGgc5wSEx1b4badEyn/mHAZ79G8AzFhPbGKli2olxqaqOqdaera5XBk7ZSUSBPBt8J
TQRcrzIuccqdcRKOjgFEEg6YD+eaCS2H0hwlKSim8o/m8vsuMnLq05DmctrYx7zvkg2KvnEtGqf0
zar8kFbQ8LItlJrKfBz16CsIJJtNoM+UitD4Byg8EgncbMX8TrG9rgaNoOiyL989oTo8I5StOnk4
bFn4XyVOP5kD3TVCovxkxVR+ETPP2l3BlWY/KdSaxu8pn+/xJQ0r2XgxVzJzWmd5bGziOGDO6e2j
oD/Hs/pdlyjU8kVMCKqLKzB7HhO3qzm5Jyk6D7mKeQ/uLNnaALyIFvwevV6h9mG3mgc79iMsVmSK
i20/O2iMdOUhYSKvSLBf7b2HRlWIE/mXZWLygBA9kI0pg4o6WhlhDGqYESVZmgszrtxDq4lO2vJm
oE5qqVSBA8Z/gC4zZuQTrhudNFkb2ubkEW2KCHH2kbkg30uGnY3SAI2Jx9TPW1NbUnpOaly37Hyq
w4KINmIbkz9eeoSfTPNaZv1zlsBe7Aj80RjxNp0kWnA+DrpbHzyjY0vkdMjZcKJi+MrNmlRU85C0
hYAixWSbxvLZxXFncxcAqkhSkRiztUnOeqBkiMnQ+yb1cQOcDO1lg1dbINM1SZgGNPfLmspfAcRm
Wo37rMHQCOfX1aPDaDmnEUUe4pJ52GpM64G8LTis+9DOV2Mdvs/cmLuK1OWIvxCXi/NEoTQKXjkI
Uj+ramAfWnWETeaPdtBfp7aiEh4bhDgcgaznHS2rbF0arr2vXzruOG6hkXCXBsE6K3rEpsiISdUR
7EZ0WBjXdjaOjeEz6RjOG0RYkjcdbIxF9R4UZstXe3IEft5pjCBVa1eNOyY5VCS92K2LDbGpQ2QC
7by3BfWs8yG4nq0wh9unrju6JiybIrFfa4/MU0thk0ZVwBRmZU5etZ1MLOncHMJNUrAThnF2yG0k
mDja34u2fXZyZ+ntgf7szf41qNpXJ7YZPbo0VMw+YGb00Rt2h5KLMRi8pAmZcTIhcFc9DuyK3uRW
TqxFUmO8bWCifYbJjtDx26BwWJWZzE9R2pOdlkfFqa6eouVy3mIKVwYBQYIIy/Oga3tjiRXpEJ3+
vKlG44RACBlEbhh+kH8EDUZLbo+nwh6sFfDYYNNHhbtPZ/uK+eIzNG3Xz0gWqQdQFLkOSD6C85+S
mtDX9OuE++jJ+UK7NTpYbUg4C+PUfeuCiZ2gnVyoaTaF30eckn2fQhdNMKWVRRqsnCjYlnGegzOj
sZiNPYcL5rzl/mcg42vodDZfXsqMX9HWWzVGv0dn/9UvtTRht6+BV2mn2ClxjXp0lyRRM4ZVkCiR
het+IdgywfRF05CEGxBO1Brahg7nfOld1PQmt1KrbF5i5tK+Zz4lk3xokuLZmVyo19AMnNSwtvM0
PvcJDsy+1ae1tPLGr+rMFy3oKqOO/gJwyze0xIY7VAYPjKUWTr9Hf9QxLwxaJhoBM1+i6H41JJBk
YQEFyhs/0z5zdm7ZUPyr/otp5+iCkO26WN9IAQUhFCWKnDg/hFiIwILM6hDFf4QWgeOP9V0O8HBj
Q+TiZNiUDToYU0vJrE7WxGALulHZQ9wj2NKlQple/2pa5d575sgpxI3GA7aGxfJRMABHELAlxtFP
p5beIM8ZLQFE3q0xQv4MWZs8FdjvY1QCMRJFIbkvV7/SsWaKmhEs1zIb9JwxXQX2GN4T6zBQwtW4
YdPsb2fMza5MkvnQW4CaWgkoN35aKu21qsQv+HKq6R605I7Rt6JQVY9emj0nzbXC2XitOn6nrJIN
sX3pq6XRWpIO1TWhZpFHxF4RhSRqAwAj8IG9haNbMA8vSRiYht/a1MxbK8/4HeBDYswzIywvzE0c
WeE2muxvK3pq4ws0ur/SsNYp0i58D65FX69+nkNCNXlKOYITO/MpBsl+pnAKGvcVfzQnClJOckC3
nRjqY6JDtgcRObWiQxlUfJhzT2U9ed2lMspdYyO4D2HchcCtHrinxArARaP4NIWg/Aus4nvOsFMn
sXs2+vIVBAWC0VBD1cdfnmmGep3cE8qlXVy6yJchFC8Vl9dtMFmz3xJ3U+fBO/hUHtKU/mVB3zx4
6ofCOA4mQ23TV9Y07ccosn1bsWd63WMQQMKrraLYiITynVMBW9Hf2N7MtcAVrfF9OeZobAiagIOI
8X2IxnLTHbLjVNnXuMpeHNNS+9Qr3rMuYk7kafreYZWDkQu3BY0EvQvwi8nk02z6fVAOxbqcGbMG
zOOmXGE/Zc/blGkkkXukf2YwcT4RS8bR6HgmmILWj8ztQ597LVRdUsnycsQUp4/fNpi8S+pK0oUC
l6iAsJTUPFzjyKfz1lY6i71IvY+RIR3lCV1VHXpBNsV4b41av8+OpMI7D/0IaiBDwZN0dCG78a9W
iWMEuArIctNxZ3+Lx+6rMd9LRr0dlpUgn5ZGvLszLfut9SoMEc+DcKfj2GICz737US31SCORJLwk
HeErrdiPDOIEZ5gzT3dzYX5kEEXaWWVwKTErmeYuh+y7YZRzBSNzYQy6spHpdh6ZTdVMh2DKURK2
JP7RFELA+DkWT6Ixgit6waXpi4CjKgiLjnULfL15YGgd3VeGewoIw2NNql9R2bY7lTVL6pm4MFIt
vWEdOdZHbaUvSe3XA3GtJtjL/ZDAfOe7WakJGK4SuUOyFbDQRtE/1Gvulby0L1zgBN7neqUU2l3Z
IGZLJfULE+Vra+DvMUyTUKhiPnQjBEILHx4kUybMfCJnpzr9F4jkR/ZhhbvGjraeGeonRo7fIyJP
g3zTXc3YWzPYb6OZft3QaPYmMWNu0EV47iT63TxYDvWZnAoU9Ip69qa9yS2yrIIQOnqvnbkA7wwb
X0/XaEyYl2ivOBzWnuW0u2jix4k1xEOSOibz9E1ujJsmMJxn9PsBwsc1qQM8uPrGo62wWgScdwjg
URBfI83zDkZlm9spK5OtqucDqUku3pMV7abPpsH76TLLoilg7Anw4HzJHRZFb2yVxKdXgyO0Jtdv
LOwLVtYAHw2Tae/YpMUwAyKtpeTXqansNzLLHVcYjbQ8tKgAxSnPiU9ijBStdY9moGe2S1osvbip
eogL75JF1BNd9qxPxkr085NKepLN4Cw6nA35CLsH+DgucXz1YEqGiK5Cb7MSEdxioul+VzWyO9NQ
7zHjDwyZjjxYNlAu7ReghFdNBi+wGnBvWOyFZfqUKSXYVsNVkHs4eJlSY86fbaBr6kEG2kcBNBe6
i3tnmLlAxjFna2LUWh83Gg5z4iQYw5u7poo/+sDca06Dcjm7RkWwESRIuW2BqjaY351DNbj3VVYP
OJx4mN0ypLFly91gZrCJDTfx6dHuFMWU77T9Rxci47IILaebSvL5YEbPYTq9DwiDWaP8Sct1rNHc
7/ZvnXO/H03vlRnoG9bl3KT+L2b7HV3vxvVoQ5CN+YdQsTvS7N+xLXNViBXAaOgrVln9wuH6wkSI
9gVtWxbl6LvBsAsaUhlU5fKbq5BJ3HydDo0oMs3l4f9bPW9/rrox2qeJ86IvDMEbTRB5Z7qPBvso
WujcYR3kxx9UkMZ5nJdE7+VYeXFVTEzjbm9qJhMelrR9iWpshR3BPimr015opV/Y7ZMHJG7cElB7
56h3aLLmiL2X0AYz8sjBw0NwizywrIRjY0zvTMu0ODwGfdPbuPKGgV5qOVBqhJFMD20Pe/8WCHj7
UDIcokeSak9hYi2oTewOjZZfRKmPMMhkunUsI2TvZknVaLUPTCV5BFGE52Yl38vZ7JC1if7CHDjc
JQGWutkgnatlT7eLinaSG0ByxqpNFwYccxrIZBk4QajtJqKD4k8Ec/GVVO7a94rcOY+BzvSeUPK2
no4urIX7n/GxrJK7gHqKBDOOl2QeYE4b7V1jFtvU8QQOZpwiy/6lbgPr1uIrplWMjqeecCUuI2jC
JV/AJSHRniOQfQjy2JeqDXtayTxyye+wto2RnVXWT++lrDACEnW57uMEDsec86GZftPny3/d6tSy
agzAUhG5ycrqoRAXydrOZ7l1J1pIdv5lBIwG9JCRn1dcVOdah+VFYpWDa1zCeqKjSJacvcX7XQRq
zTmIFX55TyvnszM2NH7z+A236XBk/ITYN53vAzeY3gOEXWt7+Lbs3AK/FxWHqBvzgxpD5+I4Epdi
Q9fKUGhTZzdhbypF0x1+SCjUtvraNhkMCQCA92oxT/UJt9xZC8pHMsQZ6yI++8h0akOZuNN1Do/9
Mm2ncW71SXcRrsbEb5GNdoKl7FSIWH8+t8bNkr7iORbGe0dI59XTe/tIvKqgy8sP8G+Qtn9R7P5f
0cG2j4u2gcpmQzYriboj0QJIm2U7kM8saVmkjeiGcOx/4PcU8UeDYXp/hUcSPRfHIyouRrjQVodE
2od+zt4SIFqVEZm/EjQ8mwXRDvUjpDz5UeLc5Dg5RnVsgyBQXUZpTmMmB6XK6IEnnhBEiRwLP3TR
DhvXLkhR66z88H/8IIDi/vGD2K5nmDZoQ1t3XJBw/4Fwc+2eQ7qc0cgp4sbbWt8ZuXqMWm1TgZjb
0M5Sh0Vqr5P55aouXNBc3wDnYxoSkFgoDLlwInooLErloKfgBx/A8WYb91pMaFsUaqv//i07/6Ax
2rzavPi6q3sSvYGj/4M6N2BFDiMVQ269ZY/LXOa7VOXkgWf09lPsO291axzcSTNxgqfhoZhFeimH
hp7pXBn4Y2nd7Eq7QktBRX4MHSz1hSWeGic55lJOr0j9UEC6xslbVNS3N1UVre0gJF7FDYIjR2B/
h+KfDqlwGcE59AcSZaCznWd77TrpU6TPxsYDEIp7ADWKTJbQKQ/+Tyt1Us54c3vPbs13EwIFQBxJ
Awqe14W2dOcTZE7KTgBxqqCAnulVX5mu4mggPHzh5aNlkICqi27gPS26V45W/172oKipyqe20U5B
Fsu73k4wBOmZR9eikXdpNIz7caSmrSoEYo5kphgZL3S4tROineSxt432WlIOwZmt/49nxvtfz4zr
uCaLTZr8R4In/M+lRuUY0QEjr2zgqI9LdWirOXyaWru+xBW2eSEZbmo2jFatiskJ5bpT6QzcblA3
GA7WU+gG9LZlg2dkrnbDglJqrQI9EOPBw+3Dzq5w9lULgEFvH1WXpQct0jC10Bt9VLFIffBt7k66
MFstKYZN79ED5ia54l4REUo4P9mTk17q2ELROnOXXbBJ+YjR2PQY6MVeYZ2hBjPIQyB0264nQknW
9iyyk4RPs2JqGZ8sKcPNFHh0f90mPyHQ2KeZ7ry40Oz2tZvl9Srv8fREmUaHNwNMBICkj34+tpR5
TlTHdGDJC6vtWO3n3v095t7DT/L0Ej+NgPgBHBrKHRk4myDv9E1A1fh8476btj4+t7W4BsrkCj/m
KDikQX9mCtIUyxiDjxRHxDlMZmsdFVb1zmRnXRWe9eUuyr2+Aw5m91jIelvjSMBVjvEh8y5zXHxS
Wqf7f/1ZCdv4vz/d9v/akDyHpWF5LrBo/iP/8XTDpudiRKrFCl+pt21QUZ+nzG6IMh0ApshI37cz
Ap7Q0Wk5gCq/eGbaPZkTm9HECgPtLVzQiX2Fc5YUYseJxVpo5nPfxe1Dp00RTOdXx7aaR5XQoAuD
mCqs5vqTiAe9aYmhlFr2XQ3Zt1fNF6Sa2umWhznWTEeqedAOVWI2mypCV30jpdww7oMwd0ncZ5sh
zKZ7FxtQXLvl0+1N2RF2Z0Ho+mVU1CzTOLpISqHYm/DENu2yF9wUjOmc5IfBEn/jjEA/rYxQZZft
7xDoHvyE3KKZqGcv4BohKk+63P33F14a/zwJPLZ/D3q/53Gk8dr/5+NpEiBs4YrKVmSW4hoB+I/Q
PC/JQTE3ej68J3o6A7iLCFgoSvscVAH4i6L5qGVa39U66q4EkR1irpIRDroL+p1kwDaWcw3TZHwk
oiFdyZz7rYQPjiaqfmBzdY5OML7dvCu3N6Qi004Q4adLYnqAec0znsH0ECZd677edKMfQGykqZFD
D4ZSdB7kMJ8Ft11qYXozMENDU8/X//21EeayN/37eY/wiKVocVAali4NfUEa/zvpNCFY3ItUSrRq
L3c3aKQq+4CcDGbscdW4zAec4VRaHU1qWbbFR9rLL2Ik3nvLqh8iDP344FsAUqRars0W5RuP/rir
a707jW3vHGdwhvuqRSouWvkw2G1Korsiu1CZOf10NLJz55bMSN5uf+LwnJ5QzRJFvPyFKU5q4gUC
/dNLQRCnSbVtZDWc41GIo2vFYmdOFkG8raSrLrC0urbt7QBcHjoS1r+awYb57dyx586nG8yl1x12
psQDbqfI1/SCHiCqBuAuLSMm392RkUL1Gf8PdWeyHDd3btl38RwOdAfNoGqQyD6Zyb7TBCFSP9Hj
oD8Anv4uJG3Hb9W9drhGVROGKFEilQkcfM3ea9uMLGLmIS/4UOUq0edbDqfwxh78p2/TgoYCjVQM
okaUgSDKxxIO34yMlLViYHnUy7p81B3jg/DE+GOGmZJM4471z/TG4L3cWK3h7NnYrMkyY48W68rc
5PwBwbadzkJ1gls3tsS7dDV2wfyaaYJQ8PJ9xiakWuxq16hvfXR/i0FKoe8JphrYxTXw+3oDq7Zv
T5S8CzRjvGPq3AYzwZ3b66fEy493majvLa+4ueo1rUW0qRO6Opdnq6x8XkEbw1Did7dF205rDIXy
xRcGexkgiPg4EWs4rba5Ng5t7QRTrk1PPq3BkI68oqbGFpmD+jVlRInCzA93gAi5+PtUbwlmknMw
t2p+z/OREHdlf4E0CgxOqX9TVxn67yeAZ1DT+qYnuNptx/d+w1y3cBGrsM6AuLhxvNOmSN+DQ6Kn
jKv9lXnmYWh1mC8x23YDUerWMwdYm1FYfRfhlVGTldTbj4WVKNpF0ZzmfgxviDJ8FcT7MQcpKuN0
5VP2nfMH0wIDXG57NAujfdZKvTuOuOlWuhsd0jacNkYmLWgnqthKNLusS5I3LHoxrDEQ6czUi7Op
PBZGtizOSU/GLsh5spImPz60cRmx9SFXXqMIf6HJ9kGXhetRzxSZGFbHAMh37lm0Ix/j2KBUMLHX
qNX31ToP4bwWiKXX1wslFyBR8cDgTygBY2WVwah/MPRgqYQtAHK3yUzoZZbXamssn15/z2PRudfq
BLgo7qGoToEQC2fe9J3P7TDaH0Cf2U5LCcTcEBtWrVEQ1qMxnWqHTNqSmOfjlDIDEZ1jPzUELnDU
gG7t3R+Ir77KMK3uQUcBYs3Qvl/puBqEBuQbGHed+Q6rb/ZQLaY9RL6/QIMmp+tnUUVu6b85Iu3f
qO6OZ9guz2Zb911qVUf8Vt4RusncrzboAtIsAwRY5+uU7/YyQthcLSFjvwDOYE7uCQpz4TeyV2/x
WZv1vekYt6NppM/9dNtB2LutdALZ5xiACAtbRtAk2u8ytrkrYgZCAM0ARMIsRSgpwKayvZjjjUtY
76lL06CedSx+rjtAgEkSKk0WF6nZirtBuP1zJeWqXXB5ZFaJc6c4tCyUQmn5VLGmfXBH4/s87eKx
u/vuFhpfI+lP4XbWLfvY11b86BgJqpWyORqqw//iJGlxU767XRyfrx+uYEzRUSVxIOtMzzYzavdV
XPbV68RsfVu4nEC2G1WvWec8OT6Gr9gGpjcg0lhpiRMvaDjEbp1XXvi5qrWwNLwowlHn6wcVCeJ2
3Mz6/r0IlSpyeWR4wp76IxucfK3Xln9ucUevGsvLjkwhsLTpA2xFJrqrrhlg6Aj2rwua1+3wiE/l
4F60ZGJ3BP+L3ez993jCmIZzof0cbTHthZ55qPrN8LYpHJc48To+VajYAmkY+c6DHwmjIG1vm8UG
4JaPSa900Enk/yqqbWpZlhvtsv7mWm2OFOv2gwVZC5Ga+WxabnRpHMRwWfPt3kRG9+aNY34KQ+Bm
+qS/J3DeLsOi/UwmAwxpqfx+7xUZvZnDzYy2mj2fqHd9aM7GzmSIP6ByR293QRyu7f/1JW9CUv9T
UeCaumOyn3TspTDQbWAz/1wUxMqYyC0IURnhBslNsXczFAhyfiD0mo6jY9vFjJgpJ1bX0TsYtkz3
XXRnLVD+MH6JUVGnTk34dXlyVW89hXlJzKW3+T5FDLRXZLuSYKUjl2LnngYVNWfPLPfgdOW/yTjw
/5nlzn+Gu9YRVDeW7wherOU/+6cKZ2bDyhiJiCs/0eZdhg7llfzyJrhaQcyKh220gLwSq56hTPQ7
W9V4HpemSa9qBI6tOpJxleMyoMOOCh99wtVhi9c2OcwQZ5EbTq+DC/eAsOBKWs4vHAtsotP6x/dX
OkOnsezTEKoZROkYYQM9pDbBDg7z5uo4mEbunJ5CJFmkTwkkbKvOkYddrYwuysdTI4yd0P0UTjZY
3CpE0WUmAB4jNp9PTFTcTTdm9o03PuYTS50UP66jdeIRS4s6G1fQdZ1/4cvE4KUKIqvHGhcGtzqn
6jQfUdTIi6Z2Q9xBnJVwJ4xo3Zp+dp5adAL0m92mVMLcxDbj8S78FWchS+JKDXvNF4cZFHcwppX1
6oORC1B2l0dVlMH16E6fIxGq/UjoHrc7dtc61z9BpvmnoQ0TEKTZ3TUHqDGZnKdNJPbXTyvYZ//m
wvb+uVN3TQASluF5BstiC02UtRQKf7oWROzAq3e6X3KBVk7z4mI3r69NZS0IaI6XVaVH2l26kJ1C
zzy72KUf7NywgnQYqB+W21+bmOIuxLTSHZGE90tSh6WFAW7P7GzFUK5Vz36JeeA2LSlEMSyEQZ42
A/p4e1rB2xjupr5GsMp2yqA0P/AkBI0T9tZRZkQKXy+JDqP64ptrF8tMU+YRMY94GEzPrt4X0Z7g
jDOVrjbcYPPR9Ik6g7eJgsaFtqq7DqIJ06wXI9LNbE0lrT7I8mpsd/lYtPfpDN04m2vgw1c7tFPd
OqyZgYvWkJoTBSQnDVvI/vfhNAUytPTVdVaDbn+6ScziSeGCOWpkt3Io86tIEa3h9L18mD0eOeWN
6bQeaKYIaks0nzqig72kqm9y4ytuRU9TkDKMR/Hlhz+TvHn61weYRYDEPx1gvM+eTkvjQjsm2cT7
rasBk+bmQua/RvNFWe7wXeTRfFdrnqnDPsnj5raYqbn6LH5xzZhgbObTxgAboUvvvi8JleAzSbuB
zmNiLGU7vA6DVb/XIWOCIm/wy0xu9Y5M8o5E2aZw859ocT5nx8setXzIjtUorA18iyDikPqIIjUG
mUXRSGdXBQPB0rMVna8fvOUBCw38X78K1Kb/x8vggas3LETGBrw797cZKCO/hNaY+aVqChR0Bn1H
OpjzT5GDSQ+jH2Wpk/6c5q9Tw3uDIczeuibuVwDO1R7lpIQ/QOmiWyjEEnbiP+tyB0bvbHlt8y5i
nk55Tmi6FldvpNrCrC+S6e76wUMVerTjGahW+GYUEnMgv9BburfOid6WT+a//y69QotV+lWVTYbG
BkQVjso6uBYkyVKfOLb2xJJOXsCMFGzqZgRczAu3cxTtuKM8VnlAikuklSh/AGHFaY96EeSv/DkV
iE3wQzbnyPFX9rLG6YbkrR9Fhgmk+lR12d+6lvbA0j67KcfwbZiJ8ch5f892ovWEaPNkx0jarq4j
qqTw5anNrF+WOQMocTBso6xkFp/KPRZc+7UOLSh3Du6lpmnAz4e9eB5i0m7bFFQ5rtO96bwycPjV
LPc1Ib0Vz5ASR3XSwENCaXgcLIwi3OR+FVznZENn2bvrbW9PnbnPl5EdAoDvLxL4wI9RvxjE0vKu
m/7GLibyARETzM09yYWXelThH2NHIGaOS7VpwGbgiG5P1vKBxqU94cYRSs9OjF7N/Xd/a4bS3RWl
Mz0nTrEO02H7bcCNmkw9XL2d8yhu/dG6hElWnocmCs+kezCHzFlWf/8b2eje6kXaAKt/rdC9v6Kd
OSMd1LaITasNNIz4A2pF5bcMmacadVRUUoD1Tybz2ucijrHU996+sjEu+1Y53FXSmQCw5faxcpz+
YJLlee1+pT7nu7In21Jr3KdSTkSWWnm3lezp94U0H4tJaveicxEe1d152VGB5s2WiCydzc1odRfp
Ik+cZ6KzwYjaa0Fc9h5CT77umt5FB57Io2HGFISOG8HHhJ6jCU0/V2Wtv8z2Re3F4OafTomc/LoZ
C/XPHjAmfMOs2xf1vDctMZ1Dwm8vkYLdaYvI2pWtPR9tXcNjPcjPjmMLk8L0YlMfX1q4ZHukL7sy
mjAi1b71mgMa39QEbO+lAwtjoqswxtdpChvoiNQf1qCl4ASZQNVW81WavBxaaZMSYBF5W8otWtOP
aE4vcGw7oL56t8vw7m7DPlL7VqTdfph0NEB1e4iIrzsrdL16Z+QPFnQ+0FruQ2O7an2FraaimI7f
KGLb0zkYPHUuQ/0hShP/byhiU+QBllL5JENYkZnKN5Hy55eWyT7jaJiEBg0T7pYwH+F9AQ981Ae7
u78egv9RLtP/dezSn1OX/vd/l+70/2Auk2v5lrNsu/7nbKYH+Zn9zPO//C3oaVn8/eNvfSc0aYb1
VyT3tuWbOlEUtrUMTdUfbfe//rL8kSssdoB8AXW1txRRpWy6mPWh+1eHHBWHtfN3shMPpL9FNPFH
TGCIfcIfLHjomOIvf4+fuvueR36Ha0V/yL99/k9rymVm+6expW37umcLSnvhI5h33d8KOZzP0pUj
e2KD1W9A0jzUybCV3mm2Ru+kReFz6/na2s9NTGmanIbT4BvRri016NiyZK2uFu+pq5WX6+zr+qtr
W0hwJHn0GqZplRTxbVS5MaljeKV6fThbhopvu+LhP79GX9GmV3/8Sn7+Hv31/+M1aLL7+J8vv9Uf
eQSK/8+X3/IXvq885682tRttmun5tKH/uOzMv7JaMpxlhM8lRE3DpfX3q874q9AF16orPI5rLq5/
XHW2z1VngWG0dJPJH4vV/+Sq+62q1BkAEQ9r+1z0S/9g/tYW63Y6Yn9y6HGZ1AZF7F6yVmwUat/Q
kkc/tR8Fk8GACJx/s8y2+B/86XJ3v78zMyiTs9TWbfHbd04kWdVMUYm8o3hkdpQ9pVr6BFNrZ8xf
laUf8qK7Weh0qbRfQmW9oh772dvzLYK+ZOUfC6STMeoiYzj6lrpzifE9tXdeH52JFO4x0ti1OqBr
jayQqR8TxpXmlXeEB7z/6Y3+b+5bVAK/v4jLvoFqZTk7BG/179O0fiI9XA/xk86LitIwCFYe3SLo
nfk1HRqinnr/Y+C5GGBj9TfkYR1ap9R2rbTeo7H7UCahVGPjB2T9mkHgYoilXczeUgpHJjDj19D1
TSDCCn3VmM2ogBJqbMJrrcpj6AsDrwrdn1GIrqstjI1t5ahfnD8ilm3rdkwZTqtszZyzXVsMjLfe
iBpy7HwRTLrCYcQajo2440U/VUlOu4P/BSKmeaO5w3NYfllvMMSUXn5SSCFFBAra9WR2R+bii7T5
gbuOXtBuEmLKQfJo/tekF8BxYu3Uh+pOOhpzZTt9gcyd3dppj3XoY+yIR2AdQEIcfu1AK9ipW+6j
18POVItkqfK/uN0OdT5H1Apass5qn8id5r3uRYoKI7lTD7ZVYFomazqs5IyABRK43qugHfIzcwf0
sgvnokJ1CGSf5ZiB+LdQ+W3aLh4HDItdyTGrd9Fy2Yf7GSjRak6pn5JGqYs1lkdmXGRjdDAKiLRe
+biJt2hgMUxn9q6fvWiVozRihUBajAn+OevbNQiBm74FnOYnsr9EZkaiCnq/HboH7J0kO0TVCL8z
zaZNBq0aq3S4zSfUe3EFudfBWyDT/A2GS7yuqOwDGCyErtXzU5V8iBpqFDrKR78O+5WLZIXtnwmL
h9wUDEqEJodBU8DIEAg7oihGzGiR966/YvFq8Zs4/rpxdMZ8ODFctDsHylXSU7bww9Mbo6Dbn0n1
XEWxf7IaF77aAEArHSst6MNqb+sgPz2H/fXki61uw+SUC1VNr4JmsZjOT+XYYTXwMoaW8iaPoo8s
896nSPsBvgHxHsnTIm0hSjCarARLW+kh+MKuhbf/IBtSh5v2KFyUWGO/17XMuiBjQ2pRYgjtu/yu
H0fCBuN0C4fq0lbRkb3FQeAWwdY7rUMkjFWBzyNeSrTGhW4Mfo8RsbFi/Yrp4jYP5RvhIqgCxwPV
f7U4PvwoVAFF7kLj0sE9jaeJRJtVWZEBM444sNO24XlZO+ep8HnVJhmBd+rxHNnmMQQ7PmgafrAy
MbaNbq46axr2UUj6aTkOd8j5HcwX7JePHqC9zEtbBFcjtpI0fk2MBDH1mP8UrW0Hdg9VpChubMNH
NuLqbxF5SnFZki+g2oMtB/PUoPqvTehUikGrNNzbkXlIMAqv3uQ+11RBGij2cvFZZn2J/Dsy17pL
SqJurW3nNHfkvZV+U6yl8egXDdbrTlegtusbV0KYpH8x9jyhgox5fYBDlOKgABZT5/k29GaFAqd5
lMw/h0xi7Op9aP3S3lq0MqvUX9YfmqCd5O7IRrzZocFYR0q1dU9ycG4sC50CmdEZeXIgX3qdaZN0
L73l9IEzlY9sXI9uGX7NEduH0TZ+5dWYB0VOiz7EuCdhYKLFGpoddPN8OzqQUmwx8PJZ2DbCIl37
dgmgqFpVhcmp6IcVVRJzsAV7gVoORD6CubCEoF5r6i5EZ+3q0yP6RetA+40sGm7n7EAKCkl1NnCz
UKh1BwqwJyXHhMbPepqqsFu3DPeJAP3IDAMBd2o4rwZx6uMvmes/Ko0eipFEuEsLJKJ229+2UfVh
WeE7UCfrXo8mcijx4K2xQ4H0PJJ/9Gp1JVn3qQ44kFYuGT6uWHrH8X7GKbd1Gj4nNm9w4XoMr7TO
JFHL2RpO9dygc912Q3mrkSuUYJxH7zre67ZGIvEbI6R57flk1rCf2VqoDpEQKd4V6XZBrqFI7+eM
bMY+PTVgJ2bXuM8m+SpcaeKO9YwdWPhJnppuwFAR26eacHkuLrYxMI9fCosJN93ozzGpeHJUsMkB
liI6rQW67QrlbeE169AF0mp4z1VfjIEjonztxM7P1DBe+rzMWTth+cDfaGxDgc19huqQWdWx8QT4
Yn18KCuXOQwUvjGj+miYzucy3A959d4QmY5sSrtpTiAGwq0R1w2yZP3ZTeuv1spva7T0c8Sw2g0h
avl28QCE+ZDP4Xuv5dZe9JXYZSSUkUku4bZoXwBL3lJODeYV82M5zOGhYOJNrl4LA0dD89sS2yRb
a96iXT95cyiPdYgTkbKOVrh/9w33vdfhDXmxi8GpsA99h+IY/Bf6OgI7cM9joQH6jGf1h8TecPDH
+B7eLMoSL7mBQ+Fu9Jlwc1IHmuKsxXg9mz4d8Y8kr0xPlpOghvGo8MJHKnAhCK6GIn/Q1ai4oYqt
6TUjSnnrI2HWm8ro1CAF57E1aN4Tj8oggj+d5DiFGW7ZLTZTowBE6lV2FRTQY/xSubuoYUfdetZd
yjto155zb7esfhww6Th/pFwTlhJvDZs4+6lNuTnb6WhLevC+5RJi0AALXN6JEXJOYhjlFhY29MY6
fPBc7aNDQbp2phEwtue+taP7WE5evC6K8jTAq/WHF+o1/i8g7QQQUIfp59pUOcipmqgIj1x6FUXM
nMd72RXJKivkc+xwkHTTZ2a68wGOKbeRo1/6epjO+DnYo6nM20mWz4l4MzLcfukNNInuXEftj0g3
7pqRcwUp4GWWbRj45jyuqtT8jJIqO/KaB6pmG9FaWPnNIr3RWnUwQ0vbxraRb62y+9IwJ0DNFTz/
tSzaKMXDgg6uYR5GYk2bxt15iHamuesndQEE3TwmI/w7HQtNYSyFC3v1PcIaeOSzPe7K3L11BImO
QzwxyilAUrA3s1p3jfXlicb1UWsqb6Xi6qViDgydGZF63L24yIXh9IkPgs9ARyxmf3FbAJJVY/dp
uGO4ich96RHfBEjHMjINyh9i9IkmSUiKV8pHujUbEv5J9VBXTeCotto0WI5xKf/0+kV75tqgig96
hN+ttUl7SVk5calmD0KoTTVO5Q424mX5YUwv3MXtuBmF/jII87b3x9cGd+C+lqBomsSilJk9jyAK
YIfID82tUmXQTFV0cnlC7lqH55huPSYSB2NLws1uitvnFn7isYXC52dYvkkvzfZ66AGDwiXMYhaN
c7kmA6/xoZpyslQN8Luhz95GlTmPqJcSjcJHCNiqV9StbbhDkIypeeYkeUy9iAPZCCO8rApPIzBC
iu3XNtf7bTMvPGcDb41tMjquxvTsFBJaM+LOk+n/kp4PQcXvIRereDgmjt0f9XHZePHTrEAOAO6g
arT3eks0Sgz3xMN/6BoWkXpWiUy8M3+ZiSqegWa1A0DzUg44u/o+31OhDqRMnScU/scZELzWETxj
N1EKd7o9LNDh9RMVr/HE4/pgIsbemWKcbpAQgI8R8xMIdu3VdZxN4trtm20X3hrCQbul62/2vGTM
w/H8kL7sn+IU70EigPD7dlCNhQdsIX+J/fK9JEZgpY+vXZySCzp31sbgu4H/+vD7Gb9jWH+mIvUh
T80Nc7Awegcs/UdWD90dqaD1Scucs5aZ9zzv5rearAfij5h1V2W6KDmtANs6RrXOvBS4CHbjaOcn
Y6Fza3rcbjLZ7stwZNUdG3jMgC7bVGxrW69/6sqa6PB675AzbsXaoR4NsqOx8kzbSLDgjnqoqOTV
wd+WDv0Ys1jNChZTiKt24OhnVt0Ath1zHyXW49xjFBW9OqbI0aVnbpO5J4dTj0AJWR56f1rwfa0x
Sh1z5S86wpU2M4KJevNzUghcqxRCicy8N8vmdGKX3FPPp7e4OE40ebkWnYsufROhEKcyTxiatpSp
OsI3MGLZ+frBwS+wBdZsrULVO4HSHRAzutx1AN5UTYZMO0noE+92R9ykG4EWSpK9r8vnnPk5s/nO
OwknyWhCZnZqxptO47DN2FEz/tUIEKvNbWOLbYbaZgewe1UBYFixBi3uJwMQM7mTrMj4PrLJeMyl
PAuUTpnkpcxxM6RtF6GHzyMK0odJNs9tiYZ+0D7HMYaEp91EZT6fMAV9aoTb4F+S4J4GSFM5sRqc
8hivB0nmXjH9YrFqQL0ibQ/Ht38cVOMT7ui+MY0FLkP6L3aF5hXmzG1BC4CQ3Sb4CpwEYvpT5sNt
4+apytnbmikK07Tv/Y2WyV1Vh5CZQN4GCiioDP072YBFIdyA57xZnew+szC/46dt9fm9D+Mvifkt
kCr5gz4O5/5MqSCb1t/kw3jD/pyIGdevg6FVgtQjSMf5WIPBsatLSojleurCYcsoHKCRNvenzHMH
UnXMCn8Ft35E4N1JRNWJxAPtTR/jeudqA2gCdNoH1mJzMADjPJB6SdLAAjW0nb47pT0AvAplYVCb
Q7MpSgBuNJjVpTeqXcRp7PCWAjdsKZDAU2UDCJ+BzqTpFKUUhAhCgeRFDMNr61t3Jvck9rD4jgwH
tnoFlb3usK21iAmgubgQUvNk1ZoM3OgDFg7i/RTvJH5w23+FcPJpz2jJwJhgi3Zf+pSVTv1ZVzUP
bG3SDzwGuYVLB2Bpd6f5MkbXUZzoiQmXySIq85pAtB4/cWc4m3o45JA91mhWFiA2di8z2ZZ595nx
xpt9TMU3PFl2695S4pFx1Z964kaDhQ/F8pohw2TdOV75k2R0sOwCC7TNLPYxGw7kD+INw62scLCA
Pr50evwmOugKrUk4dS33CgksdJj8xq5d9ltQ/62CykPUkMYagKowsfRjNMwHHOlZoMUDga+Dg2k9
AfMmk4nE3tZ/MkQWnQQ7HdzgVRnACQg66VfAyPtobRf5qchTfWWXVAwE3hwgwPTvxY7F/HYgN+nR
4JHl1PFdNqrHAQaQ3fPMjhv3WLmOfpYR5sMCvA4ygsBc0jqU8eYNwNFQb9BmebW9H5A+zVwMqyoq
yCXLw7fSLTWCxvqV1NKETB4UqERR+HvDaI+zqzmnMFl3HKT7VOZ/QGuHzh3T2zRQUbSaVtUjXXNH
aDCvUNXse5dSkgK62WPIoyuEnFrDuUAiwzgAvyrhB2ASH2sDkos00y8Rak/ImGhGl3sOXrrGrUre
bXLQ25hkLydyd8noV8e6TtGpNu1t0Ym9PpPe3Bl6v+6JtHiOSSk+FjXpCGYsAchEjYNgoDMfBlCA
YMrEIqzb1grdUWo5w0EU6O/Ji6X0z/sn1o4glsaOSOVtU6v+zms0ceDFygJEijD5u7k9Xb9I0tNj
BezTILSwuMZDVVzast0NqIwucs6w4Kt2HQ1Fv620Hoqn59+h7mtZEGbQTTv3yW18/9R3pIy3JbdW
QfILbJWdHQGuSEZ8ItcPof3SVRCZKmLTTQ2XoGV7WBusU6mwNs6m5AFi5sM2H4wd5ipkQqCDD+T4
/QFF7QmZXkSPLNpd6NUPaeLGK73OcIV545OvVoyTpo0pDLgJfnKmfLE2nibfKoubXxSwsibZNrej
7G6mtL9hW0fjDSVwbs13R3VnFtt64DuDs54NHuNZAviFekeeGIiYEOYETTJ6Vj1vLvOYlmvAnlFW
33WN8yX7+Bluh9o2Dut8HFiUg9ZdT77Rron0h7Y8pVVPoohr/8qqguzoeqdbyTnSmenJCYOmro0s
W9tpX0YzaDabIgbzJyFAbpjYWLOZt7j6XoDApbWAPgmiV99MLQ0ZZKNtZNg6IZUQ4iMk6qtCGVuD
fc7O9hWqUKeC4BBrxAlGS6YUc+Q8CU+J5Nk1SETRXoZuUQ3Y3ssFmGKXyBCFvvf7CmkJegZ24jRp
cAFJZZneK1ZCQVxgckM/wQ8OELcpqyBRbb5x63hjTkgONQTj66ToP7SJMqEvFZHvxZOZiGk1loI8
b7KbcC2R6eaY4M+0RcACfC+fRhivYMRKapMKD+7WN5sHMdSfYCCWmaq9IerAOTRT/dlS+jZmBYhs
1Pe5prF7lors9joQbVjuCZOqAhfO+Skp5i3uHyYTwvxVVj9Lvu3Fdap2VbC85HVNFYoYmi9mHnd5
lB4ZcOrbcOPC8uIxkAOqU63cnIyxY8vOJAkZ3WbsuY1tLp7G0DV0mcwe0P39bKCe53nmcPiHD3Ne
MuXSWdnnwl5xDsKcCPGd6Dbfq0/uCN06i5TEMwxVYkfax7qFMe+IwnrxRv8LoPTHogUF2IgQMmCA
/EONpNGoykB7NnEamsxzCgAucYnYoVleZESMDHcrSAnV0N9LBnAd7tFjVZD7Uadk6mVGtwffZm/9
iolk6VogXRm/k+xIr5ADde6s8qDarNgkFc8Mx8k2AsvVytJTycVlniDAUzsYJU2MezvTUFR+YSE5
Az9p1/UNKnxq+p6oePk8xXFxdGdeaObw69obQWahpzGE9uCB9V1ZpRs4ALmYKHfprh26XTfb/U0M
o5WsXp0isT5gQRkDmYdoj8gic9VKzUmLVuelkPR+Y1s3WydRkANuZuExkIn25Don971OIp0rSb3K
oiPSwOHkVCQbjx/gSofASafzIFt6x6yY9pZt7HVl/3CYjeWx4ACLsgcU+dRRHmLFxBqGda4SBiv8
vFVrzDQl0VNfgluqPhAZLhDC8daNsKN6QKEy4gIANcwxgH3rBRM45QgKlCx+ztxIbvTMvYAgyMFQ
QO0TN5Is4tgH12zGJZZ457Uq/PVst5SUFtnQOcxlAuIIVHeY9AZEep1V1mxU6HoHKZO3PDdIwh2X
sDirWMOBPjk9YhCIPg9pfet2+WOdtDY6m+zedrz8XhbjRcN5EnXiEyDEJUU90nbZUStJJYj9bRIV
lLB2vw+z+VzFk3aW5S+zExOW43gMSL07NkQH0/64IHUXvpxVAapy4x59Dk6X0sSO3zKCDqbIhwrB
FLHD8VbwUqm2jbZJ2H/2RrHDN8Yp4PuEMxJ6zjAOxIEz3KmZ5DfXylzI9WQfM69bE8+eQqRiPJSN
CNXLFvqDU7MJgBkD0iUig0srtHg1NclJGgLpITcGMgpCYj+TDhyhFiqYXhzWjSDHuGpxmLBXBqno
OEYAlChhHg8cK4WAi04/NVb4QaSzWO59pwKVUzgBo97tEPZE4NnYyGkBG1jAAfmmgFb4am5rAZAQ
xJwzLlgXCsE0T5CIkAUuZfGREKqy5UH36ktJ3pFqGiCSoPbgE2arqAQWVqEyNzLeHl//ED2ZTQqI
z3wp6oU7pJc3sLJtxoz9QwNCPvB5MjX2q05oM6OAllOgtL8aZ94R45zsuPYZNkU8GryUzdNgI9Sd
aVALFFXCSBd/cb9ua6bprt2Xay+aHl132vRhzXHXJg+I3pKABR9HI0LnDSlxe8TnQekDk5Fcy4Hv
Dgioo/YVn92RIpK3T8IAEgYJRvW+0Qj7yhTcB5wBjEgMo9jqJVJfAuKmqrlUFYGwkT2/O2bxhXX6
pWnY4zgKdIVLc2D6EHCjApqFGF59ZQBjRfVl5AIIX3Pb0prBknolZcoEDEbQJKzHxyQanxgh7Z3e
PRgsOQITaFtQ2CE342CSZm0+At94znqhrVLrl4cScz1NsdplQv8mpsu2V1tLfzFm1C2jNm98MUD7
5KIWSNe6mDY5ytAAgfg4Rlrzw3CXkLQpJ3ezMDdUPNSY9kA6sDsZZ+h2WzonhX0viYFZystcdG9z
ZUyHXtcP4Syg3pf6e5hY1U3Pb5jkTRLxSQQc1J9VvThWR9wZCfEWG7ixH02XkKSElAMQGiNC85wJ
dzoiyzrMKUgnz20F1xLzTYfogkDW2o/J0YOYf+hI2ulEWBtPj/hWpdTlACCdnXBhZruA20Y4cp1t
9cxDop7yIn7WSCiHFQbMMPlqKsO/tUt7b8GSARIbXbRsYN0igXIVmb0HUPZEbI8b2AzCC81f8Swk
58YbbyOCgAkS7puTNyG+TCQ3GE4f6KLM7VY9RjyeqcyHuG9Zb7mYeT22iJ4Jq9fzTh1zHh4vOcPY
TVylL8M4X6o5dkhtid4Ic/VR4o82bQ7rxShNzz0Gxw0jayof3dw48fiUTtVD2pg42Vz5UCbxQzJQ
65s6ypB0fjLHBndJVrKfGJyP0Cafi7kIP4R8lukIM22B9fI8/Sod926CCcJNOvJC0dmriAYkRkq8
y3xvQy2S7FRGzKJez/fVZG1Cn3ZjlE53QOnK3FcSwsI4WLF/w91dZdupwM7j/xd557EcOZJm3SfC
GJRDbCMQWpAR1NzAkimgpTvk088Bq826umf+GZv1v2h2ZXdmFhmBcP/Evee63QZ1XbOxvWKh91eb
dAnMjhW8qLa1vhDjgtNZZgtlAmvQGXmgCuc4F4QH+uFxnlJrz2IBBEuxzqKS3g7yCkGHObiprjf3
widdViVAI+Ver1CnF1GUBEg964KIQstlHDdAf5onD79efTIU0kd9ZI7ZKncfJvkTA63MnTdCz0kh
jvGGQdyAppCeXEVCh0T86Ljjoz+UL/DIsM+F1ohld1rpqbdVeRZTYO9RYN5Z5aEP97pbX7GIU8mL
8JwvvaLWcEYwfr4DhQ4+PIiyMAtmK0WWfAkLS9s3FiYgTUPZ0Hd4dTVZ3nmOvxIv+tN1V7/iJ0ix
G6wqAgaqJgTUR0OHl7E61U1uX/BaVrup1b2gEO0vN8fDSOzgR6cs3lgPsfJCGlcIfonrmMvhjaSV
Omh7QQRlNqzGS1sMRHT7w2vfiJDptXtDLV4zCmx/Vab5jHsdrCKzFzIp3htgeixTc5wrU7Gbag/R
Xk7NUGRs+I0sfc3nPj6QOCVgAlakw0XAqli1b0lMPDKaZ1LC3b52S5XvohQRUhSzz0aKdXBHp0VE
jFLPS41rbmgP/vs2M9n45GEXksnB5tQFPIf5IJ7WjU9kuJLy1Su633rKNwTHy13pavxstemJVHvW
pn4XvtkEwq1Mg5JM8+52FSfXUbePzsiylV6RVPLWyLathW42qcv32xxBm1C9wS5tGl/1arAIOGp3
AhICqoJmK1rtpZeoZe1a9AS8uhAZo/quRvXQlcaPZrm1/++6qf+vtH2LcfH/ravatj/Kn7//Lqta
fv9fsiof+RSGf9+xhe+jg7JwwfxDzyf+AzEVOnHX0xHmOYaFgeafyipoFLrgmVwkV46LzO4fej7b
+A9LeK4D78AyLGxxzv9FWWX8u57PtZmaLYp9x0bK5Xr/ZtLJ+Hi1pHjoq7wYpn1vjc4mVEyg2t6M
z6S2xWeUVda26tz+qeLAHcrPv+TIHpyElTuDEhsnbMHVXEerv72I/51m6b98b2jLTBykpsmIiVfx
3/x/CHRqtnoSTUDBEjfqKJYEo7wmnvRbhdiF0ZcJNmGw0kWj4jJL67V9CT187U8ekg1deQEyoAwq
gWUE//M3t7xv9d+FkC6wFgyKaKm+lWnuv1EFKpC7ePEyzpqaq8WWFtjZuW+vYekR/PYxMOW7ppZf
bDLWT0FUa/ZThgayRJVOpXrt2h91TkSrxgV0bsUxRPj2UoUJiDKDtstqgFKGFOyHsWZXAJWb7L8c
2jRARZwkYDZcDS6TRWTdTiOpFRi2t3F6dhQro/YJ/UEu+f3F94F1JhbGFY33+n95EYx/9TnwvAB5
weGvm2gELddaBIB/t/WgrHBCFTFN/utfTUI5OdvBOMzVW+winmjJyUA0/mz6kfXCGXoyqKgP+kAu
6PdPU0g9uahFN01kULwVsfGXwhNt5n+vVxV8UP71bXJMm4+JATbRX2SEfDD//h0mnUNkSwvAe8IH
BoJr8ZZEUXVh3TxfKrO1t7XrMVPyFC8tpt0iN8j/FcbIzCAbtmM+GehL8Gilc1MEs2SMMY7ddMJv
LsjFKb78lrw4e3xEW0buxwLBElr+aGW5cfeteIfTeGJ7RW3JvSMfBvhZax+qW8r2bh2bYORkOmfX
70wj3SC8vXYZC3bQZijR27Mx4mKxcuMLgi1EuLJ/IPZvgwUngcBKD/VtvvUzP97bETMqtsMB++Di
2erm+eF/fuLFf3niUYX6vJKOzaHFabW81H/zcNkjnmgyO+EDcAv3eq7uUiRqI4EsVfNEGVWLx7A0
ykcaCqAZRAk/1Jn8ozfh8NBhKcszVTFE9tMSmJx/r/WqvRSO/8mfZeROMtyFVfcXJnh5MUaJEbUn
sZ0EPjRcnk0fzFbzn2/HwGLy4Kd5uckXx+BoQsV02u5s2xoiquFsxQlR2u0mnwX7BkaPrhc+l4uN
aHYna93JCTY13JrtUJtq6zFo2GblQYcTd3ed9taz8scQUZCsgM2Wq7m+xrL85efjS+6NRGyKLjr/
L6+v7/3rw7rYPy1TxzfpuIYnLN35N/dU4SWOTzmWrYwhncF6OARuKP86juatyZAxaAZ+qGIS5q7y
mPyaMYul+UqmWMGc7JxUtr7WDDK/ptr49AofNWZfXGrxs6W9v4RxwVykchcrxrzBLeBecmmijTA0
M2Ca/dVG6JJY0OIni80/8fJBns3wY8Q/4LoskGaDtJ9YZLusRKeDOEnia/Pbs9OYRLDP0xrzOGNG
wzhXVmueSOh6jpkKuq2uredK3L3Ug12rr8hq/CRpztnXlQlYpU1fWqXvoro5Qr3OCifeCLx5dETF
tUOOBxAAY9ECmGzvrp5dktirA5zjJ1QibEOsFcOae1wMt9oHNzrNzWKBywMC50g98b7yNOUty58y
EpI06lSDQYcGzNLzYXy0kfEis/bJNZ7Ia0CR5pMgkyPHY4RG72mmt8Lpf1TTXRYKNSXHrmTm8lDE
f8hutV8XqIxbGCude+I040cj/jElbBonRt2X1gGtDr5r6EcXEP7jll0CWsVKlreyvJgLHUlkD8zf
1PwYLgzgghkro5reqTdGyTfBKWBQ+yYLO8VjcCkmc2NEQ/Vo6tEOqN+PoSDxTLbTQ5ZN5gPd5T++
YC5mXi3YVdFW7d2+mN9N9hwuCCBANiayLpiyAZmz0Z388GHT+XH9gJ8+3VmNIc5GJdmX4+wSwvB2
QyeSHYKk8NHzYPuTQibfjHj+E+ee92vAQ4zYRBSOeZWaET98f/FVaO/GiVc5goRIAl147otwsW2V
4An4C5CWfEMAv/EqVTxQ92b2bzt7q6soxl5Z1IdsxN9fh1DP/K76TIQcVlpeIbIuErYWthieyLsN
kLs6CLpKedXxE4+lUTzLlg1MVPvm2Q2PsJ/d51jvP2ykEddv5EQhEA/MFhnbyB+VprrnpM82ptPY
b1lTM4BT87bBlLxrtAiEhOu/ygntkd2iH6ibOH6cue99X4lbK9T80ENe+EY6NV1prxUwnABx8obj
0zv4PRTcwhPkiifViHLVirfdVJtPaMXoYnmGXuww+jG6ZvUZNuatmowUM7eQ60jr/WNVdgilVfvn
+1cy9Wrx1//RkI1QDvZx1mPyxL6HIn99YVf0FzJwYiwaxMtnvGGOfMzd8tZVySNS3/IhMrvm3Njs
dpoyRrAcEqOT+Ru9Vghx/PlYCcAjSiJ7qCDlrgnhmLYWsGse7DFi0cA+fO3aunf+64twPMD2a1S2
HduMtWo6dfnnF/iw2b6vYomRijcH4zFpk9nwHkrd2ad8K+ukJHpVg499zuzYgvFh9yeXzWgWx/qN
1T5RLtAlDmbehQcc56+JcdMS9dstiOkkYOxWQkN7cIvGOYkMSQBWsbPBDvAHi2SMKv1XsuA9TTXD
CrH5AOxaACTnGuHy0U7l6vtXZdwR2rPAVTrEmlray5tn4QVPewHlbWpvqrFPMlHqAASMsI9siraZ
mGFXd2QSohn9I4GXLwVOtfYa8VYl8RNApXFd2vb0zoSMER14ZLpGhwJN1zu5Y3+jjoR5qaPh9dNe
Z5tQajJlTzYPd5kSURIpW9+NXaDlPsZjNfw2WvmVmIN8QPChAkOUVI+mnh8bjwcvRFV6i2SJ+bVV
d5Ifm53T7vzRlPeMzBmp/HtOU1haNisav1Ks3HX12E44DvDXh3vmWIjKFUE7NbwA106No5FU5Xqe
ip8Vl/AZib55MIdwo1dHstIL9t7MY/M+Sd6hdZZrIM3/YLa4QxS/k1MxfdLEqvJZ9ErfQGzQNmr5
ZUZfTsHguXew2b/7jnevmOedwXgLIKeNF62eTt9fOsbEO6Nq8ldL+YT/FF11/oZmtV3LLhTtAwu2
qQz60aKwGOxeofuKfVhsxE8Cywf1rqj0HEJqFjvexkGBueddjtZTa/d3E6X0sbVpuO256O9aGhXn
yM/feuF090rrujtDxgl6l56tNAx+CyuswTQK3njKyoh9DnNeneLzRK4TbL2Y69rvyLOG5wuDV1v+
8fvX3//ksW9feQwUx6qLHtlnJCQM8aOFMsvPDJNbq+kRAEq18bxhi/l8PUStSeKcjQw8yeAUULwg
tMNx+g1Q4NPh78BCoE1jC7CtLRIO8HMY2IpZ6IU5wZxEMpHE5aDD+a49Z7b1Xk7kDZ/jDW5kTPZO
2+7mrnhtwtK9kTfsIov3xHLT/fr+OfWohowD5cjlIlm7ksWFn7jtbe4zhEFNvDNM4ibYflsvcVXT
RILc/mYI+MMRf3izRew5kF/gled+YmZZE9OpNUV1NsE07ZqJvfA3ZI/RN0kiSZ+yFwHCH7mRj84h
QrDrWM0TvOvJBBCvidILJgI4sNCjeU/4aMfPc1ududL6ezrPald40KDT1LvVY0jqrD5AEyWsG0mf
1e0wQV7bWq9v2F1PEtP8OSnADadR/bGsWRmeWGb/MpUkctpEIG6VJ8AEYWVddZ6VX93ZZcugkbIa
q+nJp12AFSQJ3y1/K8KZ3zJ7LgMTusgja9E6mAtdEvMes44eo1+6IHfh+7cXrZkcI2epPuTw1QHk
PjeN2TwlmfFZEdvD+iJpn4AbbEEfioD2pmKkW910StKgG+DOz6jfO/sBkv340GBxSOAFl9wq9VTI
n3Nq/rKGKn62xEDWIrr9CDvKUU49Lm72yK5Rexc3z6pzm3F10YDksC/JQIYxnmLNq80hw3XSP5ZM
M05zrRuruSp3udXebS7SIyXKcDUlWxfVZ2fdrw3UH4xO68RcjQiYzOQpJScqtj/tET7tYCJOIwLH
JOlEJdvee7AGdrSYCAEjlH6QFgXce5/SFOP3QFjMy6T6i+yrmzQI9xoHUBuAebegdCvCCcCEG5EA
d6nz708y2MeS3UJqvVo89SdeOzipW2cMiS7M1amxp+QIpnaVbt2+1ncgFS5WqqoNdgcCQub+y+fv
iaIeuLa3QoAKXLfQCpbL2lYRwtibLHtD7TI52sbX6QndrujPTuumm0SN02aupweHAXtAXFBQAg3Z
2wvly1Ulrt5slQ1NuB2lAHjLnN1HaXrtonvSka3E5J0ittQo00ztVFveuKuqBx3Qv1fL6MZmDctH
I8gnpoexuqcRmzLP1h8tJa2uhxqvx2fDYoJbUdwFEynl/txwC2S9hiJg+tQzPb1bhGZJuOjVnSGA
ezR1i01fxbfSxcOtmeV2rK36pDIWLGboHRmlU7PpOx+g0ioeygdaEW7DlhSW9tQkOiFwImhp54PS
JPokGcMnDGL+XpsNHEMVEF+/+xQlqD+SDn7jN1tAQ8tsE6vL2JVb044adNxBsmy+E7Uk+uS/ZrKj
tCjWz+gzn2OyrPdN5fXB2HOGsS/es+M5d5gdZMFj6YL2JEqWDUGYDs8G0/2N8D9c7pZVm9Qs5V3E
LKFRvaWkF697LGjrjJiBKmtdSAyfLcBNfoYw5T78oLPmlBzIL01ksZ3z6bc/kV8Ganpd6MYrqHSs
DWnSngiIuaCcv5kD2wvTwmWUA7OOMv+CZeLFVWTqDZUICRxKH1I8uBuSl/50HCKk3fUwXyDgrSbj
o7QQ/XHDvyeTZvOeiI48wflowR/ekg8MkBxHeuOoYelNewiVw6PMfg4OhC5sIg9T9qUx3N9R141P
Ral/6i8dz/3ex56zjmf0Xr60tjoLT1jG8/kS9mYAzgRloUtkj106D50Yq7M3Ea0EOvbLQ/EsnWYB
nIPjd5JIHEfCO6Y6n5jY0EJBR89rkW37uCEWWll3Y6JBy2JF2v0iDa9LwXGpDgMxL2vSLlwsgaV+
RY10kUb9LPy+2TqNdRV11xxzcuW7nsfZakekqNhZctImWHNNpyhS45nF/ErHiYDAHofDNP1Okwxm
nxgPtmKLqNcFl4jfnqQFIoioZraIWnVgyveSFPYjEusZNbWlB2Xl/04niGtokre6LPDlPbtmbq2h
63xGlQ5Ru4kdNFMcpxE86Q4NgpzIAK8ndqYk2CL/GpB6OZETRLSY+QxfEXtcEeZsOi3pnf0iI2nO
SNugxyhGqX8siLHaFXX6Umqh/+QDqwFCIe8IH5AFO+SDesXXMJds5SPPWjsLTh0Y0EoHq3hYeqJU
wyRA8BZvfsqHJEOlJgxtO3gxGqaZR9jnOFpZRkiKB5e3E4X3tCc+2WkIABL1uG97zv8Y8PeOVMEf
5bJmKHHG+aIpTrlk1VP4w7xmevqHkM+McEoUVWokwDDzzpWWz9wG1imM7PBW1s6NogphWPXDs73b
SAdnVvnbXLm3VDqI/UZBxoXblrvJoxrxYMHOqV1eZM4gtpA5ia8DzdQs5h2IG4aByjjHqIfIeeBq
pKHimZxWBriadRniDnDHKmVF2GUX4IHDhjLIqnwVsECpKZbzcc9G7mcD044DoTmg35DBTCRtIL2r
SAt2wn35C9PyPSJiFFo+JbaDojrwqoK5EN/5WiCnovwORgvzDk8IOzCflzUOzbVRVecK/smalMw0
8CCl9ss8IiRyJchUjpgt5m9iS4tiqrkYhN/ukQaeADfYB2AW7PLbydhbuoAkjqIK3TtmTCU+GApU
RD99SrSHO1TqLKUj7ZCbeG0b4R8iGSIAtuduU87FvhZhdgd+uqm7t8yJojUiAVCas7h5IWVyRB23
Hs1SBJ4Z0t+KhFa5MTgbEVqw4+9WmA8IIVsGESZ8EpihvAb4TRl8GyArsIWgieQsLWO7X+cuWVXa
MK0Hb4TMk+S7uFgU4ngTWm9q153e8h5MyXuLOrLv6y8VlnxuNXPr9HAYrbjytzUVOqbDYskmBuM9
fPRakEXi95QgGRDsAuHLo3PBK2kjt3Oe3DmmhWE9ujZ644AbdkJr4G2beDAxSr7lZpasRYUiDz7Y
LtWpXwlwwdiS9Ctv8sOtk8JgYbBwd+vpFqXwKrzMyILC4Ugwy1QEBKxSMCcb8i0ukd2MawBZWGcH
Ruyi4SoiXHMTpSPRNBVLvggi9wY+1yEjW2ldV9jJqe8RIpFUHhi1s9FLXFHOFMZ7MxQHgymggyeM
dKtilZAifEyxm9UizlkPu9tWEtrs5Va90yG5BkNcdcGs2MIP9aWVOxOdK6pmXnVIywFNgSRz3XdA
Ve2A5Ski+nC+iYxpsK3XR6QyYB0XrIjPBV+XvHYdaVuWR4uWQI2cajchcwtPw2CClrLTIdAtqCkI
4CoSg8xpwzr+NMC8jrza2xp5S7SvTUhhnywCquWpdEqCZj27/zSL/mSb+WeZSFgtpcZ3IMi2zBsb
amAVFPjB157zpCA3bXHGI1chWGExc5ty3sRiOdAYmtsmoCqMdoujEA3MmyPiL11zCVFI1HMxuU+q
a15BFBIt1JMNQpMUsKGFPYmZbw9yFM1gxNUQXmzuh60Xjgh7B5co8p4bU5Qs5YX+ZTL6CprWIMzP
Wco61J+LuRmaULilOHVAofraJVP0DjN10KrMPeDcXrZpBwDCIsEHOCZYMjgdOPwjeq2R+BzTmzGt
g1pTkNjQISKcS80XLQ5dQm5ntF+DW14KnZC8rjQDQ+twmbquduxjzjjPNvgMTd1JjjH5fFFu8gO6
Gspd7tQiiTaYaOFVZgaR6zp/RutfLD9VxzjicyVmYzMYcnHB0+riP6OeddYuf34vgUsm2UCkoZn2
xypEMgWY2jxLUJ9SR0HoC6tnmcO/HakX6oBx3pDJQEjGwDiQROF6INipUxXJkxx8w8xNiKIZxNq0
RfVTM9ddgiGVQyuLya6ePhpveNRrpisERQ1MYsRNTuNDDN0xETqZb5rZbKg3pxB9mxm7qzpDf0Uu
BksCwZGWyZ2HbXsl7ATtC5spbJ8geRjjb2hnn31wfczTuEt4lJpG27FMawPoudWafk/CAKpoLlry
N1pcNscyx42psggCQeuVJ6OeyxP86JHCnAOwHfx9NNvtHsYbucppFxihSytmhuMmRbQSZHrrb/No
XOltCgJLAQzj/bmMVnfIBBJmraywWcXmZaETwLNCSCfrIDKaDzUSz2EoDYi9U/Ch1wHLacaRNnJ6
RcZKjHCN6Rik5A7V6LCSPaA62stknwkSV23JNp+oOFeLjCuxsofKn/oVajCsJUb+ODqPGcAmpCjq
T+Rgt1ZOfCWGJOjE8KWJ9kpzEOgkd1Te1YfeFcTkbUvd6DatZ10pNFbjVMFHvMSd/U7MwA83ixHx
bp0BzdsMvyl2f44T/5OVF3vPIdSkGw7dxEkNAKhrxE+qsXtG78nF3ufO71DuYzYDHzUPuLTsjRf1
r1KEOmGe5PwWjaJS4IdsxvKZFY9BhIRL+O3UrEd9XnQP7kc6ZS6+BPpjkf7uivQ+gVQ0wLuH5bUO
xaafcsbKPnHbRr/qa+1YOT/rwf6SvcHaMkqrFdxm5rUoSn66gD3wUI9vRjHhKfH0ZyVpW8R0MCEv
4PQKp8DECJ9Sl2FU58fMfONXbI/ME41nRmA8d5zjPVIevF3lekBwvIkdvsl0iom65RJSjYPYrDPW
PXm4xBXtmkx/URW6GKEvH4zkwX7sq7I+hiGWoH4xMFhp/qxc9aAVtzSsqWxRDKJGWaJgvV4cwkZ/
yrPyNXc1RsljfW1hMiJJRL/hpLQVndZCHLalHUQhBpIGB2SCwZgh03L52Zwr/VNYZu1FQBCNjc7Z
ggHCaZb37FAM6IV4gNENiuo4SMhaVW/88RPHWAYupCW7gTsQospCTaK8Zv2FLk7amGlHSr/V0GP+
h8e5Skb7i1pn3LbxF+ukjTV49oP7U4pl0uIo+xAzlg+mJNugJ0eP2lKXau5yv6bXjir2kCIP35Tc
LiskT5z2OaU5nsjwmhTVb4UB2RnlRdPHbTqIV8X8nO8HLAF+CYeE+NDjqMZCHgvSqTEkXkkRRnzL
AXbDB0VGwOOkV90ljzrUl/xZNWG0lDHU28oISDb6HEItmAZPPujShPNo578HnXGCnv0IaU8pzsf3
mv505Ul0MiV7+g0RocV+YFYe+EmxTlWCjCgq0DriD95W1sxa3pxOhQy1t5BcM9eS1GChlhyB4L7Z
Q3/yXZSyUPKTLTmWEpSXuk9mUm81Q0XrlBQGTMZxeZb9C3d5tId6tEUilrnqS8nkxRnt7K6XS3Rt
lL02chh2s/la4k570OPFVt8DmoNB3a7zeIzpcsZk66IC4ZToXuOG9jXspwem2clujn/YLfPUDp4C
1sIW7Ij/6pJYtTNDiGwsjHnITNmcLVxAhSg2Xr9xEjV86am5thiBrPLIdwIYo09gazmx6rSHMFF5
CE3zXwRBb0h9m9/TPDwRrwzbeDh51dFs+DTpitgiM30fJ4txcPsEfF0PTPRIVdJoj/aSgiY7ynB7
Cu/S7FD/V+W9goeNeRwQeoYwlk/pGub5cIzHcWcbiB9baTEiQIlLABhAi3Ie6AQzTKMI6YJG8GBZ
rg2EpIrRimMrLozh2rtkonYv7gJoMLJZ4D9D2KUin8mCR7HUKwBxuB85sQiHYaTidaguWBkHDcev
HdY/lj1jaL9bUY2dkWDh1RTJ7Wxrbw2W41Vm5kuZSGiH7//B+13tidR7MUv3mnd9dGLpjv62pEUA
b/hA2KHVdcem07dR760a+CiBbN1NHXrbskA3ys5vBZ/ODgo3ekYb9p678VIxh38ixjLAPTkJ1bBq
NU4WQaWqGzeMA++VPXMXZfa4lrA0tE4QP5ulVOqMz0IIJpPRokG8hZVvblKDQ4g3F3Mjw2fq2A/H
pfbnO/bXfVjyQtyrzELFKcJ3WzK3dC4w3fEzNBmzMosp1lzuvaYegmFagjuMYYtM+41Uk595075m
Xo2cQMqdZHSEZNCUS+o2cMc0GJMlxCJM6SzIcVzhWT71ffrshPJOTUrcvKZwoopwq9jXbft6Uy79
k5WRqGeaeAmExUJ1gLMPW7ukHPHg1LTIH0wIoQGkbHaedkfwoI8TVChgS1GNmAg35AAFrGQ6ls68
XVPFAo2ZTMmhO2IROVsyvVZlk8Dsd9cjlENoKHUTsOxdZYxWVyH5getqZQ9hj4ivz7c5HNzJf4Nu
eHND39hXjCQYS3Qpg9mKIjOFAewP4anFuIcAAniLxqbSzqNnn2YMezYBhPPUbnyQWIGhiEUnUviQ
5Fa/ihDi8PlFE6tjh+fHBJfNMU+81LjTiDYLMsmkcfCq8bHG1RWNuFNcgJtWU2zTGkB+zrjaB7fy
pm1JcFty7MlWjN017chdau6nY6o/HA145iWhPT0jrZVfGO85c+W1UOh00/RkuOyVMf9YickoSX+e
XGMHFZdbCaj01su7D5SQ0Kqa8GGYVkU6+WcGoSVXFZbWiusKE31CFOcx+TLr3NjVovrj9PAjOk0P
N80Y3TqORLzCxsp30cOjWqVxcHBawk/YsxFdIWbzdk6Ght0sjoY273OR/IksbmEdkfEQGsOaZMcV
oEdrPcbK2WNOGelc+fA3BVF81lx3dB3sUsLHwQy/+pZ9GTYSzgwwq5xq87SL5JIcQsj1wLbPE406
5nN2klNebBweh+PYjcdqQd+kdgLnhGiianJ2rks6jQFIYo7NH51GeB/mydfQCQ18zKxaqsDp5aEp
+U4m9RMFHP57IHiMfbuXmE+GIFsOwxXab9PKz3FQZeKTGPvqNS6ax0YWoGgMElRSBpebJh39oLN6
1Cs6wW1jworQ5aDJXPMaVcZSG38ISysPPZiXLN1NzLhWo2oJ5YhsLmqn591AeerY6Klq27VYMI38
ZaV2jXT/IcPotrMIVaOX3MDFRnKFVZjNEthoRgYWBs9W2U+l3ZxcDLPf/z3ORFzy6KBubt+IdKQT
s2u1UqyPtL5QR8LEHIgq+RPsohvsDpeSie0oW5bN4BF6bvhK286nmZG8V3gsxSBAraeUVXqHLKf1
M0kfhI1dwSQ9yuKNCqo8dUNP+pU+BhjDaFm8dDsP2qFq4OBWPdwX1MHZvGKJs4oKu3jPiKDDjHKl
o296Ms1oHrF9/4zhQk2xhr7ZQX6QcO8FXQsuny12uPJjDyVUbfNEFhQq9m9a7kAaTPAZhUAebZz3
NDIcdIOoPFQ3C8Bs+c6xedH1JNz6rWBo5jzB9jHXjkv66aLj81WJbLvjJp+Qg0hPe8YtlZPCWPWb
yRviNR1qGdR5+7vOG0ZpTQdMna2iz0Sa3/5uKGJVjAzoeef1xJ5ViCDSZAg89r2H9rnO4vpiEvOR
5W0b5B2KY54mDpMfOJwevRHQXNkPNFstvXzm8GljhIkhgk9KJnHmduWIgyBuLujCtPPgQS0g1cVE
h4wwPsrXRLg/5AM6Dt/5VciSQJxW/oj8p7iCxY6s1DvmYEguQi9e55bnMhHegD4j7q+2H93ilgkH
jDL9PTWLV00Avq3raucrNr71o03dBaZ8mDEXVL+yMogb501qSFIUlYftiaNZzyc9E+m5o0+Pu69I
RBRyIQK4hOS2APD4L4AdqY86P3IcUEVlf+L+OeelowI946xOJBy5CUNN7MWHGLjahq0H6up6rUEf
upZC7MemAmraDY+tDizfdXAYugscym/DU90N7QEPJatMFACWeCjVpP2YMkZkHuimNblH0W30d4nH
cc+CWD9mbdIfY8hkG2scidJwT/jqj0VnrGBaIYyw5ZtTMjueK7XWZnVFBLeti8rall1CDHrUAEuL
Swe0NBNhKOjzVreJLco8vbwZSHRWhoOFwcLiysQJIzBsA0LlrHhjxz7oXo5yS4tm7JrFSkq3wa4J
ab70PhpWjCc1uQcL29Ca5D/iuXEBOrP2J0+TR2OKCUFAwqY3cp8C2ljhv+SzMecbxmeg4xYPy2yK
5sC+fj0P88iL6KGIq6Ktak91Nn5yXHnrPjdvpd9wD2RZRiavsADZgWCXMrtmsHyX/wC02w8CFEDr
UAYAfVwCpxebIDWtVDluszE7p4U5bpkkhIF8mVLnmdSIr8mI5MrpxMVikkfsr4daihnxul+msloG
vYgXdnQ9dYjF9KJX26llNZdFCXNxzwcFv5ElksM81b5KI8W3HDtsYmnp4sanKpg8yTzqOGYJiogF
eiDC8RZr6pG9sbkzm/RHMhM1ztiJEQ3eRN1k9wwsHYfdRXZZElh6g/gkZ3Lq6F/jmD7CK9aDgY4P
YTHtoA7LIU4nDKN6d5lt6tDIb6+6pp/0tDu6BPUEmm8WZ02EV5RSdyuOdlXmUHY583vHG10B0Vj5
7zgXx7DddI1GEKVmuZfS6XGEFCT8GUurimP5VakZa2JDEBAzKXNoXzQw3l38yjEhV15rbhQrxCNE
ZBLXFivuCOWRA3GhEV5s2z/mI2tboou4xqaLMuqPRLPOCb6JDQu/57lPy6PdtKduSv2Dk7m/yGNF
D2dQ6BbMysE1ueRfwDhAGda9OeZEp9pw/2KujddVOyLJC9HXRBaQJp2xeIJFENOgv0NaibxYs+9C
nHOX4N8J/BSKlG5fyWKvZzVnErKtPf3vOkRrtopH8s4GB2mPPkEjYkuCvzmBzKTne6/1f1CcwZ1z
ap8tSYHYiKJrFTXcA8as19vCxp0Ya1vNhobXltO86mzzd04S9z4BU0a068fQLNqzZXKK8rvc2HRP
sIS4EiRbSooEVHsd95SrPbaOsXNGZJDx7FM3co8hIThajJEYN2onabdvUeTz0GKpWIE4O0yzw/gE
HUwiphwpUHhICHMuMe7RX1CfFb6K0VqKvRXvvRypYtFoP6vYxbtnAmNIxX8ydWbLiStRFv0iRSg1
pKRXMyPAgOd6UZRr0DzP+vpeSUX37RcF+PqWbUCZJ8/Ze22f5g4wcI0drUZV/zSO5bOg7RnEhbfq
SxKNE5oDfuzG77z5ECrAPm+MwbqPtnwSxQSmMBfWykb6wPFjHQAjQFSYkTE8ZdGO4WiwZhgOE7H2
GJ/H3KRW7ucj8BjkAHL5k8fizHo84z4xOMulP9LW+ejIbgfiZMIG4WzZiQQIIHbEaMypAKMX1wqr
tVsVv9zcJm/dstZDy9CpnhEiwUCsteQ2EKK39caYsaNFFzLTlnRHiwdCyt8AFMuVjqyoAZszLs00
CumOjrAYyCnK8f8H9sXVyaPLU2bNOTtHF8H1Igmh2c0Q4A0C7tYGHEsO28YpscdkDcx+ywnuVeTu
z6XP/jCCSZ468gtRkOCZysSRc5QFPMV0gDYUv+tGvpIpwQzZ5API0HMXRT89mKfcQDqT/MztWIbw
4CUSaIGgLYfZ65k2+DCT/tLg7lUuU4Su6dRt/vRgoRxYqbtOCqYVbm+tehdyoEEXkdmPMtPrDVuN
B/df3a5WXfO20VKTQbVBfs4eOgSAfvidySx6kyGuMCdi9cY7xbQkuCWGQG2lilPL/W7M6RSp46qH
gnrj9Mu+1Bs/XbK/cW0623bstmSBtgSFRxWSaSQuv4u+BDE+fFGYIVEax/WgIs7CoqWbVt+mJPkO
Va+A7YiQQxRNOF5rJi/exYg5tyL7Ye6TLvnGIyqQzj+pQrQZ9cAqtnZDezwM+01vgpEtOguNgkGm
nzV8BA1uR/TaJTSekT3IK/aZWfoTFC+O9LiJHeKQSTyF/9wbp1SO91LHiFd1zfxU9vUXgRaAc2YN
K7/XnTS8E61G31MzKXwG+V4zJGdE9plGf41uCvfjyJY+RN8zjmIIYJgrTCf4xY1o74LYo0GYNdpT
hdLlSZvTv3XlaOuolLvcGp5LlxDKbvG1TM+3k93f2TJY6FL1dlliLSvz10wCKzwsbugBBTo+TdQe
B21Qs+d+ecPP35PrNGKfjKLP2YJ1UDUdVZnYMKW/dUb0p4ctu+BhQYni/C2cJ7vhg9ArDG2mgLSR
wXF+YnNYM/bFn66ayDr82uLWvOfWH8RMb82on+RIjwNkgwpRDH8y0hsVClcm/Y9ZwXG9CUyupYC5
UqFzCTJiogFMN1JYXYAkaGpTnxbUJgxcbprG/ulFlJrYkfbJLKOVC6U3Vw3xrkjEduxA+HawfFMF
9bWg+7oK87t1FPLXVvDfMXSfSq/+di39q21CbVeYE+VFBTCYWJ4Vlu7vlOHRdoAqvNToBCa6XFqO
ArZRNrQBP1qPLy1AiiiUUc2uUF3RBsL5L6J3/KpbgfJprXF/tgHjlx7HWz8wRsNa0m7uSJw/CxF4
T5ntpNtameUcZZuDnnqkFx9f4kS7G1NM/hOv56LMdo95eIv/TuDDy5QhDwt2ttH75g/T/3deNUx7
6G9WUhn5RJLgm9bLAFtDLlar6b0yvWcP91+kbICFR/uuqOxDaUIkKRmqPZmlnu0WyYGWEW+1Ztk9
aiFDLupWg2KmZByA8TBXFkQDL2KhTImRR85P7Fr9k64sizht0SZ20SrDzegpWyOZEdSe+mvRlL8H
ZXwMQ/eGnRaOrPJEstQ+zWfXxCrZ4pnEXU6+itN9GFYVbQS+Sj15anFZGh39tR7fpVb2SIaH/vfS
cOhalDmzVjbNEr/mooybo2ZN0GZ7NlZMnYGydw7ACXB7yrD5plt4H5UNNKSfusYCjzX0YRI968oy
Wivz6KxspAF+UkcZS9MOKi7ki29bvI7Keiqc9sZEq1/BP7nH7s62ZHhyXbkNOJMjxeZ4p4ysAY5W
x5muRovFFUgFYR4xIRkoruFCcqvgh83wxabaR14ULy6IWbrOC+eembs/qP1EWWonc2M5/AW1MtvC
xCiU+ZZcTbivbbdvwtT3GoriyjT2RlWPyMo4U7YEPSh88gopwVVXBl/Gz0ed137B+asrC7CnzMCT
sgWb+INbfMKowFhaAUdCPyiYv2ImTiSziOBhME5yggMHWqfKvDu1pbbK4/o0oJYjCqU/aMqqnAlG
MI24EWkXrbw8SnY65xCRxDDBKf9XPZ7nSJmfCSthDC2da4H23lIGaVD9nCq8+o0GPD3ThdsaN3Xd
gRo1JwzWdi1ecQpQZSSYbtPkjiXrHitTtqk3dBGX1wBAz1Bh2zYmuie4lM6kWcJBC6gvlpJWA2yf
z1oZv0cc4DFO8DLdMB/NDvh5douyijd4xnVlHpfKRt6HbK7SrX1YcutZW4CiTQL+aGbEq7ZfqrWB
FdgvC+SxvTY8V8j6t4jGWf6Ioqmpnmx9fjV4X3RnQsw74bQtwyK8KD106aB8hcr2vLgaRQz7IN5h
C8c857l+31qY6EXKOMjgQOkV/bcwF7kb3bRYTTOy+IEqlK0909Fdk0O5whf5ow6hJCdaQds7LYEL
OsgBEkGGDX2mo7T1sxWuaVgzu6+9fD0m0bc0kbdU6mDVGN2VlLH6CZh78RQsRrHOW6ZWXXVyzOnL
AFa17/G5DWE3Hwq7/qyD/CIzIDuLQhNEW4o9BSuoLLAFrpZgJEzEJlFIA6QiCpXa/KgU7gCN74qA
FQswDSiEEiZC5PbrzIO0pGAJS/FumcW4HRJeaKwGV9nIYZc6AyD14neLuwf7Uv5mu8tLO9YIAF1+
8KI3q4pDHIJG5zAockO+vHaW8bIopMOi4A4llIcO2sME9SGu8XOwJWyCUbzDOv4YatKqKO2eplAD
uqbgEQNJ9E7kvBNM+TeCLkGPPFrFaXfJyvHZDZIVK0W+xUIUrFw+kE/axJtQo3xX2IqAom2ljxSy
dXMMmv7DduzhjCrCW8G3nJ5c+BeE3e3LHCAGnPsRZRSQjAhaxqCwGS78DDfTqVMVUIMS4mmGsSEV
bOPBG4Gc+kElhWGMjaxSaI5BQToAqUc72D3IJMVfBm8sUwrp0VofE+xkTZoJIqnxLhT8g3ZRccpN
bz96AFyYccke953+HWXFTaZWSJ+ZLuNAoG8zN/NKY2S4CRRupMm0D4m7iXTG8tuLKK9NNzlHbg0r
1gRWQjNlb0+M/hcreprYjGkhATdxFObEts6jwp508E8sBUIhv4FKQ8FRKqpYBUsZWo6qvc0NNpRA
XAoFVZEKr/LgjZjpUu1BtsA7BMKSKBwLMphfJnyWBE7LKC3VZfRpLUZPSCwRoimoi6PwLqUCvWRq
18ZVCEmmd+hBuCPVO2AY9h567goWE0ONYXoTg7EEJOM+iDKG8TTAmElgzUx4WLcF9Bkzx6Ge/ZWQ
WiHBCxz7QUTschWTY+tEPX19SidVPueKbKNNTDL6JD66lcccLJvp+1q/sLFo57ydzuTuUamH+RuD
GwZLzqYDoYPn8hqN7SUCrRO2+qoCtYM5JbulS3ybi8Q6mlXyMmiXyZvujqL01FpMcNUMt6cIdpwZ
nEMF0gdMrnuYgPzkwH5m8C+ruon0LXoLx9fLJNjNVqs9lUrSo5kfqeIGUW7uKkBCGAxPMzNlxRdK
K/uSIWzc2KCHBsUgGgJ6MvY7UfMRXCHWaw9ckau4RUEyPceKZJTwSg0oNAEcdZZc1k2AsBIA1D4O
xbAGs42WM4cA5cb5PVesJAdoEkjnHwnUaEvRlJIFudfsLqRsQVrqQS5Bqw8UgSnMwuOomEx89u+W
ojTRCeL+cw/FdIolkVtO0mwhp7a88u+T4jy54CsNuE9h757MCXFV5gK2GJDZMLTcRNHQn9y83ZEp
mOwcRZKygJG4bcwDkYUvIXryWc5rHfyU++BQKSLVXL7FilDlgapyi6g+zYgARR+Za615GLafK8W3
smz+1k730fcUG6kYWA4wrLgNqEAX2rFTlR8iq9jzPRwiE8XQUjStQKmLa0XYIrlh3yjmVq3oW8hi
4HCpsUA19Lc0QjHLMFVNS4GnKn7XoGGUMAmQVWQvxBUGtSu0rx7sV4H+Z2Vp8gvTi4doHDiYo+BS
HeM1E2xYrfhhWY98AKTHWevja64YY1UT62AvxuepBz1hEhQ4uJ2+9ZzwJVeMMrOivinNn4C+aTco
jpmwIJpBbDvkeEWJ5toYinm2axT/bCxqj/sOJprGGQNCWg4qTVPINMVOKxVFrVA8NVeiyMEOJi5l
9VMf7d+ZYq+R57HVAuC1/E5oK22j2Es6+BzyMaS4NAImfQ9CfPBRnuwKr/hV41Y/TI25CeH9qw7m
L5wT944Kb9uyta4UftTW+p8w0JdBzdYbB7YY3ByYmxra4YkCWdAjeZrzV+Zo+PTVLLOem+8mLxGD
emhLzJrqxMyzTRcn1UrM367BoStWbLtaUe46cHe24t4VioBX4NEIFBOPnXlvs2nDuKNFSxN800J3
XCULc8akpDyzFV8vV6Q9+H67AvReKYggsz06sIgJzV0BoA/gAMENitkXKXqfBsZvUTy/SpH9FsX4
k4r2Vyrsn0lJZaA3NQAC8tMUHbBUnMAgnPa61+LQUQzBSNEEhRmf8bZkFZpGIzV+ayHsuDY4Fiw6
fNaWnW5eS8UnxIACb1wxCyvghT0Qw0jBDENgxrANY22Ackj414N6OCIwhZZIVgx6SfDdZFVGLWMN
GUFMdEAn6iAUq4EPj863LcAVRdCfZs1oCIXXLd4+SrG0az5F6YJ+Bs5IS9lBNwWvMaCTB75RKI4j
cn5gMqAdDcYNu0DRHjFmvuLO+5MoDqSFb4qzsLGD7zJsaabiPhzhRhLb6Xu0//c4Hr40pGPIiVwj
uaS0QVbuLGqwa1F6CQUj2ymNrkILbWuvFVhbGuUaXSxXPnmSrkqqsiwKyVaTht7OHkreVxA3t3HA
K9IN+jcR5wXNo+iI2qRaWT25OalV38ZAMbvnFOZedw6mufbJQoCw6VUznOlaY7pPf4RR7ZEttt5r
gYanBJ3QLDo/yyJShAqNCVJoLAUOvc4jJmHKbYCMyZ88dcjw8JZJnSjTvWkjLyi64c6pp0EWAB0c
13z8o06JVFtGi0x1zOmXtDN/WIzFi+zEZzk7uGnzC11geJjt6WQHnnZlhvFdyQlLjXo2gHqfbcPz
y7TSz22sAOF0tgMGK/sOQztZgogm7QppVkMbJ0Jwu6EDgkIxTebNsGjFsSvL1kDJGWZ7JPHelikG
QT8qXN5Ul8ejQejhsRmC839fbzQr32HEz/bJmVNW+1JLLD4LCv5Vj/BFIMK5WxNKohQAdjtYaPk7
I9zRT25BAXjBIeuaaFd7VA+o0LGogoRY58LorwgKYYXHfB/OIyYuafKz9WxjQ8kvNhpNUqCUmotL
MQ72ekfNPbnTAULCmvs5/0b1z1qHAC4lP+J1zhf08qY6f7eO/WoU3o+GvF7qH2N5Nwm+os+VxhcL
Hvh7wepGiFh3j0dHvhnu7iHlY7wZ30ywHI//pXSFexoJG6Qv28x3mAY7o7KLo2OrTIimMN/+31O2
vYtWO+9Nbwy3vIHrLoq7rS4IOsoDYp9vHaGEOffWJdDd0jdnIn3DCZmaAMqqyZBQ+s65DKYJFGMK
tgUqTD8oPOuQGvprni6mfIpy9zhGUJmDxcnOXkceQi1sX0DO97njeWEn1t04A6L/32UaUtcnihFR
lxMvGzwT9ChdgkEw5Vl3YlbkRThy79W5sSryZtzHssjeKtztaTCZ92nUszeAKhcrHc1nz82iizSG
93rmjZd6L/ZNp013oLbVrQg+0nmZ7u1Mdg0wMjjtIDPPmlFi6cXM0Q7uvbLzAGRfEvwW3L2uleVH
C7wMzCUQ4U7tZttFqqB22w32RBPHVJo6yblUJ/skS+uvKmEjdJv8A4MZ8G6PEAyMHus8isVXjFmc
7EgC7QvLQSDsCQ99XcvsKm5vmen+ejA0EOgpm+9bnAKdPwIpcDAS0/qfPSSXqWEX+zoSyb7vLP30
uDxCn/97KhgBgC2v9oJm2F4bPQ8pFEpkLx/evDkKz67HtMtG+rDurdZGvqenW6wROmIaOb4bdROj
ie7rg7TgSvZV7+emXZ//uzgBH+qiVn9vcRCuKdCI/O8lVPLU0dPPDbrhQ/GwyKOMbTkaQTOQZAqt
MFLNHAWylhFv153QLG0It4guadyrP7fyZcjI8UkvMRLZHopxpFFZdJJ5u8eSHu4ts7aPWhsJd/N4
OMQkS+GnXbUewAgxlsRUhwYbhA2Opa3a25whvyuqOT8SBNHcNBl8QxGqdgK+te+Oi/AT7dOoICds
PGLe39jYtSfu5e7GgQ0dSzKyXiCpqk727MNyK9a6RnNWnwx9VdpFSggsvbOFmYNgt3lMEuq4g3kb
Vls9q04I6/s/RHiendySN/JGP0tjrla0dPS7y/qGPN3d5NOi7Qz74uAfeuePI/PCnsaTTS83T6wP
kfY6nlVg77PWozuu6Zy6hfdzGqPYt7GNM1yYGRUGxnYo4vkwYCGgbIg4xuRVqVwsB1A/yO0mYT1X
VeHujZxKPMfWBzYsR3+nXofHJdSR4PT1tG0tnfJDmYUHQ55R1BsHS3nACXNKEchjzxNiaVcZfpVt
2n39Wywy3APLBFrTSrJ3JjD0CRQFpkZRsNaXalg93nl9afunIYklb6GJwB8rUe0zu2ravdGI9xRn
EsMvM78yaLQ2BbckFZGs1+lk4hEnM5YMu2jjTtHk6/huVqPquLaMZ5GaeD5a38AXQM7AwhYTYdY6
FuG0vyMgh2NX2+EdxdxhmkI2cG/Jz2WkCdLenNjXUFWMvROTz7Or5EU2orn9u4xl9QwJEPlwASEv
qK8jPZBr0iw6/ezY27XL8kVyrbnv7KDYGZR+dMqca946SHr1fkQxvFSnZSTs16unQ1KZ2TtvVHQM
DS3a4gnI9+TwHEcThCSgxM72w7gmAKQMkhNRTzVyResrrUYahNIcmTvJ10aGw1vlNMlaLtSVQBg/
RNzgFWRLtQp72IEUKF+EzdiIyULcaf27Q7qIOQ7wE7GDfJqTKddtW2UkcqjguKW81LPx0ogxvmR8
iEIVPr1k1jWhXXsA341fKh3TD4saa6PNbbFFJrcKlyXzzcXNOIi62Hoh7KA056lbu/V+Gbu9NZEK
AWzlMILpxayvVu0Sj0xfwAQNZmOdOo59LWuLnvDYqgClutn1KMEvGSLPCyYSfpde/207JljNhGmh
5IiwZmSen5qoQpfktITKKbhUmrnhlbYejlIaXbvFnu3XJp7kynWxbeVznp5qLfd2TexQKuWTbwHg
AjhdMdRKuvmSuu+YF8mj1W1tlY3IRPNUEwSG0V2N3ju91M4UosOrqfUcqqvbMLvGhoYRtYmMbEw9
85juSXonB+YBP8oWINVu99PWOvvFSn6PZGw92TSmK0QX0H3wyhkIIVknImxyecJBt0zOtQI84EM1
/H+LTwp+oVe4IhqHrzRdaSVCpEWNE5XPlkB1XhKyjgJs/iGRfBiml20adZSYejhRC6XdkY9mFvAt
vWAeMx6iPNWvhdb9FhmyrCo0xamBEEzF2NgvRp2eI5zXCLPANlhYV53axu3hTekRbEBxXZIo22go
bFD6YzSwRffXIY4apwbDrlkv8nMPMWLf5OZ9MLAdtU2BX6gcAj8azUMss4cNmUbeII036erQYUoy
AigmMNHKeDPGWP9LlZ+BhcxYP97YwB3upj7ig6/zxQ8kkQGYJ3OqNMfcsGAHGIiIaxiiXgP/PBdq
caANqrfzabKowBIZIJloq1+twSYfcgh4rFA9a+GWCvivIWKSbRIXXMni4DXo3OAgokJb4Tgi9XAc
MUDMLUbsKP4KIVy8lCENbIo/5+BwPiF4zyQ/RV20PFEjYVbo5D4gSnp2ybtoLZY+zTMznOIkJIos
049TRoe8gqo2RYArBC3Bx+I/R7Dy7Zb7AD5kj1ijF/7jMhkz528vL2jCeJTJqYiZ0zeavYus8RMN
B+awJmIN8WzoSFGHltk1xDFilLiZ5bScRnWZOrc9EjmGzgQ6A+doZz4mqqWXmslF0ruTGjVRyGTo
mY0eQLYum2OV5J8ZjDKSeSgwC7Q+hDZJnZuUXALp1AObLAoKG7ffLmvb5TKXqowewyuwH29XhsL6
d/ZpuUnfCuAXytT4DtzAPg9Ctrdi2TeS6u+x5EwRCYV9V28KkT0Hc9AdbHOkMRg100UfE/TELEW7
rnPdnYbuVQcDTgRePzOKCfJ03adi3vdhdarRA9yRgGsrUhDhM5no0JuikLuilnC6KT7aIelO3iRH
zmLZS87Cs8bQNL5T0NTbrFkiulMSls4wnzC7aLsqaO0tBhDnPrgsEEuqzvR2zGFTRmspjXhnZHJN
asneaoboXgTUDy3u4jJxVksdN6e2saKtiUz9+u83n+Lxx6RWQOS718U2qDFnDjigIyJAO6rE05AH
1wkmN7KoprWubhmBkWOfqadmNkS7WYvrFVKTwOdBjWYd+n9dJGAvUDULu+2p+ErYZS3x4WVHUzAm
FRTR47KTFaJvnM/pibFncgjr4qO0aFSSjmweE6LoT/yLHH/ryrroThasnaybMAPl7y5OuT1uwYyj
Pxgcd0Y5XwVEKSUQvDyZnYbxa1x659ku6V/odCpDjHrPj3sORrNYJ07nnFWo1DHSjbcmMY6jNukf
I4KqbddbL5hom2eLTrUhJZgvqlLwyOBtZAb9tq5LpeLFK5KjQBZ5+CNfZhhOXrbsXb3mTuWGpSGY
TKfHozY6TfJbeYEWGcbPuL7kVVCWXiXsYRhC/pQFENz/78vI4wAzgV3Lppxj/GRvkrTJj302pFBv
7XI969pOj6V5kR2DMU4K5j4ZiIMRbb2dOZyd6aLt2jqpToli5mFBCHyn6feW01DywLZYF0OTgtcL
07OGRpDlDHbtLF/1cnB9TD+SNISMs/3grNnrNjkhMDcFPN/1HWaBRlbwj+c4OM12X/tgx4ermxC/
51LLE0cTDtfHpRYmARH5Hz1bblbuMPOmuPTEdM2CJfCHuYVDZaO08ebKj2Xnl4ld+A2xkzdbEkSh
NoNxqev1v89qX1qfsM2eDY2Pg+jS9LW2Hd6M0HDXaIGtHfzP9GB6tr2eAECha56hEzU9EXij7Ru9
ioqcuKsXvE9+WQlG5h5RjwjSBXJJo7gn5aJ90f1kZmHLcCcLQOWgfPNd3STKSdWEl8dFmiK8dKE1
H5u0OTB0hS5ckbVJAxHuZ2xOiDWMRLtx51FLpMHdE0j0RI/Wt3SWmoEhnumkBsOvhZ620YgJupvW
awYwDoW3ZD+EFtQxJd0ZpUszpapTSujUEn4PFZ/5Gnt1Q9OJgNEy2EK4l1uHRfspUp9pPLCAG0Bg
bCRlRxOStrrEU3aa1EX22ReLwsSWE6d+5ZT11qsWzN3oMF5nqobeBgNOokG7rcbe22O7uclWBH5v
cAK0kF4fW7ynT7H6SaYS4dVO/aMANOfbZh+9xLjNV7WRR/thGADZIJ4iPYepRqw7+NhpNW0dEEBI
X83sOkrrMoSZvbEjb942QZtdPSEvDxBUOkz9Nh702Y97RFtlbDmEZDETkFkLY60p3uu+HsODbVcu
uoqhXOVdVvqIxML14C3jSuPs9FT13bCt6JwWpZFf8twebtieqp1CwyAdMs5BbN9o8bQvJvjuU5xk
fyh9x68Ub9KoZRlAPI+dFZqSJmbOXkZWH8Xo/U1mszl1Ue3guGBuxXx3ORQBSrO8gUksZre+Wq3u
7HT8mcdGRsAu5hBadauttKTIn4vAdtdaYgDsalz36fGr9zS0mXmBi348xWDDigZjXyUBYP0eVbZz
wcGwl9ia+J3OeI5ptxveuhxty0+FU+KfNpHCSg3tdGDCTXUCk5zvAPRDDWxxyLHZJpPWXocOopgZ
4vSoOu/dtCgrOk57a7G4qBOUon5lGo08Ua7Jk02w9mGK8hdJ0FIaePF1KUT4ao4RG1CbaDuhUpFK
sTQ+6YD1Nops5vGuXPe6EX+iIgVMgUDzMk/az0S22ia37eI6OtHusaBqYCdTIUcaELcqDHVfOkt6
0iJJ7JGm+qnqr4wxndjsKWtNIAxZerN9fdCV6uwwepN1gZRkndCCwZlwrPBsGTGzfY9pMarUrp6v
lkzNZ2KKA1ujemnGlWNocp/F/UWInI5Vx8/AQMjQhdMLLRXTBGnuV3kiQUfqPSaLm97DgzdUV4tT
yxMdE+0i+u7Fq4KUBdP+bOW8HGwCAkv+RQI6zAPn2mD976BlFM1qoVGA+8ULd42bKc2ml497wdzS
nwyXTY11mmYyuEZz+UGAAY561aPoDe9amXro54EdHWVGqR628mCE2Z+6H9ahTXo4vlEiDO0sHRjY
lt6zEcTJ2YsJ71ZngMYYADNYy74lSC5AGF+uR44uxwe3TZrOV700TApxY2/a2u1OEEffIwyQl0Rd
ZCufJ6spjjU8ETMcd6aT2c/cACOIIdXIxMeXH+tW0nKs5e/WKMEtpGP0Mn/32Dm2WcF3anq/+EL2
G2dgj6ngcM6d0N5rUkhoPZOWOC3iPejy8AokKf5YmfSb/boxsq2B6GCbJ6CzHlbkYi6ic8+6lhU/
Hege5I7x57cidp//e5rX1nC0QDP9I5+l+uDtKsa4OHkykivlqui76k0YaG9tTZsVdj/lDSXhz9I7
d2d4bL5tiiy5VAXFkNYhKIIE12tcvenhciT0D1VY9qIUqxcM/vH1cUlnCgKZVqaPJ1l7QxwEy/+q
dU70DbCVEWzY/jFSvImDltp7UU602axdNIb0j2BcQRHA9rcOCryZUvPqTakNRBD2FQ33Ze6HY/Cn
Hsvh2NRd98mEmnvV/XRajKeQ5/MXz61OUo84hzfFsg0IeUT5XTd7Wx+aW1asJ4dAKK+b9a9SN3m/
vPju5gz5nXZ4TdNhT/w2MLsaSYAb2e2xd+uQfceezxy7wm1ogYcLZB8cEYVjxnGgGppa89mE/UC0
FXSdmMMxuUEe9LTJWojEC/7SqUIz7nnTNWLRZDFGf0ZUnYt2qC8u2nS0R70GywJoGUw+syGqYe1J
s4yTpcH0yIX8WTj1crdj8wJm1XoWKPsFVNx/zzIMsqbIyq0OneBzKe60UJ2vwtZpppLguDWnlsBe
ekOwJ+03+mnYVK0PMHjDppwd84VwXERYjM99KAZgYJl59nH2ZWpzfWgw8awL1vcCys+Lhg9q/XgU
JwwKH4/IgGXiro8bq0OmnNixcXtcrLhBMeigYlJf6ic3u6i5bEPWcxrXnU+xmN+7fNGvMTt2n7QA
TdnBqZabGeDAoKMTU5fFAzBAL7pbUVPcRpnrWytl/g/HrkSigyXfRTNwQmLkPCUWiAY5Rt4hjxZi
IUJOBN1oMv/VxnPpTiexIOi0DMqhqT9wOE18su0FwzCOPV6TvkqIR18wSD7wGWsUAyAqYpF153Sm
+h6Zz+8zsNNbu0bBbkJJwQrh/Kmx2FwHSukq/E3rMb49LoxtrX2kfiGnML2r/ndysHzGWjjcbBNP
YkTH/oZqmdOlqsrSCb5KKYhCCJP8V4oWlh57mz7XmAnWnGt/jaWsXget36CWAz6dBR70MCm3eBuv
NsozJxt6RM3letG9P1ObFyfTCauPtdVTTCFYde+y40WsJpAOpbpJyrS+cbwKv4eBeqyBA4U+od05
dpW/1QmTexQH5M+RQtMqXIW+dJtp0jAttI4r6DNaEGAWUlhAbsV4rpF/ZAO4wQHl4Abyqn2aKvTn
qVN/prjbVmb0p0HN7DdUCHbb3Aod/++jDia+6QINmQOA1nsW4q1KslFy4NLdn9iWke06qE7pvZHW
OOmJX09egpqeqGC4HKdqqHKfmsNnJLSFEesdItUtE0tU7h8bRxsjcQmovDeZVh6HbJw/Lb3oVm3u
Me6guEg1SM3tos/s/SqRw/IQnmMsP2LBMvj5f/QaUMg4ec2rjVoSsknuGyLXYHFvZB2OTxmxncd5
LsWrgzlpk3St2D6eDgYRiXojXsBwwUN0Fd8imtzvuiId1BzK97Gtml1LCPq+bLrkNXLnn2Yr7Eub
2mRcita65DPupgJNzb5ckOyt+3IiDGLWz8yCcYaovmhN/NVNgWQ4N/I1zQ7b22TI7AibCDBZ7PAt
Yafth5y3M9f6k+FNM2BBeqF51tk/9WT+pj6t7x2qZm9pn1nuqj0AzxwpcdU+tw4LjLbE1S436I3T
iMKxTPjLm9VyIAOGjAtxpvM8Lu57opnnfpH5rxZqVmgZW5BA+p26XdwRUyDz11FeWx4TBQfGwK0p
lQyy9tKfoux3Q03RqJtMH1xiWU+DRSbgol7W3Jn8wQUyZCKhQw7bEwxv1t/YQnAGluGBpcc9Rox5
1+HiDC/kLq4aTLwfDHERsAgs8mGbGD4tlnxDHmB4nao/LiOwFZyQ8YMiADa149TWzp14g+Oy7Le9
UcZnAEfx2Q1KJqX/PTf75KWhabF/fOm/rz8elVHHTEUDq+TlwbgFZmPjbtKXy38XpwW07cjgd6KF
3f7x9UgORGJH4o9udKm2n2lC+xPqZX+WrXEIekvcYZAOb/3PxkAhiIMAp2bTzVdeaaZ1LonkrGrN
c1CATPI6L/4cwCOtw8hKD0Lx8puu3WP62usTpQVEFPseBMGZzWH+HBiEUmcI4GOl91ImSHkM83dp
4qsI9d56MxI2eBIB91KA/nqcV5Hkk/k+OduSuS23G6q51qNl+GhK1DrcjxlPzL02te6WBjvxDp+6
/1XNYlgZCd0EIcvMR0rBx0HChRzo1T0uoz7B2UBgywv+RlvgQDaMd3bURRv0Sl9PrfGXz6UFdt8o
9fW//4JDeteOOkbw//tucF8LuICFMmRoq+vkLL9peBiHx7PHpQ5CsWc7rNhpSlFhh0LL1cjJl6Ip
15aJ65IMMOt/KDuz5biRbMv+Sls9N6oxD2a36iHmOYJBUpT4ApNECfPkmPH1dzmoFDOzu+/tfoGF
AwgpSCIA93P2Xhv5gDAOlM0f6sQ3r/OueZMWIXmHFbidvx1w/OZZs6urKEFvu4TfnpXJCCCupC/u
VLWHTu3MNb/diYmW/rOPx+oL7iWq/1Ng7ysry76MK1IHqy+FaWt7R5Q3JqtUhh3dvNdGx+p70sxP
KGa4whS1fI6c/D4Jd1O05fja2yQ/Y9WmsQ2vbw+bbjPi6H2c+oJntD8am3l2HedHVNLLIgqMQ5NW
6B2bVFmko/A1nKLc0qlVvZluyApMz5tdMCKTgCP3E46VNN6JArqNIV5UArCUAHhWrRWPEFnqpVEy
AjlK0xtQEy30CcvYIhbmLYmDZaUaPwf7hdI/S1PdibdpgwuQ+SXSZDM2EMx38cEgHpUfTBwc6T6m
pUUgUprKeyoaVYcyggi/sKxQseRblIPN1kEVYKAE8clMIrY1sCexUeJvBp3gnRG5gO7ojCNaWYUO
JFU7xn3uMd100czR3MbQUQJTBM1SHFWjvvl9g6SpDsnuHtFWN3xBit6XxEAkwZZiLMaKLHeayIbM
Sk7gLEh7GlU6ZO8Nwd8VzXD5xhzkJyWKZO0p7vdcVj9NwqZSWvzLVhNwO1gYrquaOVsYskbug7eB
+rfFPHOJP5guDZBi0eXVBccVTGPKe753HQ3i86zMdfeqnewjE2QJDdDykFrG1oWpsnQFWWv2cKKG
2V0zzGtFbBJCVk4NxlRHR0eYkZFksbRukaN5Wg0QE8OLHTOB4kn2NfAp2wTUY5FCSOunOX7xkb8t
clUrz2OJVDkwm27XYEdOe2yhFCAPQ21mD1PD7SKin1ualMKkBd4z433nZ6e6zU9VUPfLhnn6YjIM
KBgRz0jqb6ux/SF8EkeYUwPYLYJbqxjeSSVgpHRbgCodq/yoxKnNbIaKpUpMW4uNNySUjofEPtbU
bUGKOlixWtkUlgrWhxwmbviYuixo9Msmq15VItMWaVcBetFLf+2bJWdQ2lS0S+Qk5TIM0LDaqKQH
2zBfFbVb+l5NAuYUAw/W6n2GkmNXRDg0O0K66N0+u6GN72JsqbUhXTccRItW49/QClP8lkTRyVek
9IonGougjZr03r7q9Cs1mHRLM3KhgOTf+0UU7btKWQnWNCuXnAGMXuDXphQIyOi7X0KRLRvTaNb9
ZDq7qFyF4Q8f3/id2OtF35bRfmphBZguP3KDPfCQN3gUglhbpFL2jVfGIk8Rj0i26nInOfUQGUXQ
UC7FdFSNLbiXwBkAt9J+JnK0GATqieQO3YDOVda9gbF7BcIxglA0mk1ZDdehxCSHQTSVHEtijdXV
6AxfXDOEjJg4rlQ5H1wreUawZ64hnnEv6pi49tYPFlFrXbfebDQRK88msisfNuaUaBujqxvZJE1W
Novghd6WJlYyYgaNzj/4FaLJFGAcnT5wiyAIafVNTOKM7DlRaB3nRvAFhyqlxuIHeSzmxun19mqg
I3VMaIlT2fzAcW59KrlRFp6xnSb/Jc4wi4qRRqWFEfMwRPoXxcFGV9jWLYi0DNMcBmwlNH9EjsNv
OlRePQqlm3xod07YPZRQhZkWp5tE4LM4aI6XXD1WSOXknTSW/a9G2GzjJnbWGvdeUFFcb2b1o3a7
HwRxtksyQ9plF5CJUY7VFrTA19DJvw1WKkEgEowEdX0ZouY6F/Kr4Kok61rwZBG9dGIPDPhl4rHc
ETKxbp2nkvrB1Ygh8Ac6qAUo9hvSpc1TFPkIp8UAQIXEGh4A3Kr0ErKNAe+rQqdtjzgiSK1PF3VB
ZkRPMvHULWu7/EY0zCUy7PIGWZ2acQzgiKoGoEiRvNUS7GPTR6SKq1UrTZAirlr7RlXaQ9vb1zE3
T6WGDJ4e0c3V4ZSb3hTtG90mfRWbJzICphxAQVEadOeWbKpFEiP9VrvsToIOnne/fO0qdBhjhQnU
n7pqFer6ehK5eYB+iOg5Puagx6Wa5zI4+c1rm2hd2sExqbSfCqWfdd6Xu6RPlYMYXf9g89WjqDMR
EmpYPZUdwbSj6BF+t6iRAa//VIA/gv7yjlXjEqGrqC9cSS9VBLcQ7dzGJd6O4g5586bb5+BZ+Y3V
mlgVOio+s0CRpljwRNrsDeYarMJomVcBZmpNB7f7qS4BypLU/JhUindo/GslcFrjEymXqEpRIVl0
MLwE5ODQO9eUGDe8vz0aOO47G+Om1Dw7qDEFd+GhldRpyDPf0/dGraR7TIa4+ENxUtPcuxD4FK19
l7AG894GJEBAVj9PpLwuNDHGZ2VQfg5pcy1xn21LlfiIsdd+lnn+QuUFXZSf/Czb7jkX02cx6Rcj
xMuORac0kT8zI5SkUwPujcciO4FkLKovQwOaplX7z9VoOwetxpvWsx9jLVzblBnjpPHdCYvx8OBN
BY34Rs13mcP3w2l2dNjXTh9pR75ajwB9WGWQntwPI4YCCHGI57fxqPSHGEmYG5MTDX76ZDv9xUb9
f0CnABfcjw6ZN4SrMcBp0ihVfmijqN1kOddSght1GFln+FV2SXp7g5Hhjfi7W9OVVy0o9LNbJ4dK
BDs7yrUXV8pDkOmkyKWjV8+L+FCRsoo59tj7QU7Rits6mjmdEu6iUKJ4Mxi+etHH51EbEZeGJ8tR
EScW3IN1A4uSbqIXgZ+uqHd8eHjXcUPvhij/5sHxiZXWWVtNtlRVnWqzXjRbV2fmUSm9uvTHAH1Z
Y61b3M1ns2T9noODsoWOXATJSFdkPygRdpeuQdtqkqFAAWvpSTs+IssVfNaHySb+YnLihw4TmD+c
puZbXhIikdnmps7UbZkGr75avuXWgJoJLAKld7gQWnzJVTPZ0VBYJMpWUVoKvEqQrnX8F1s6LQ+d
on+CUhe7xTc9Ll+jofteDhbKGiw5G4q1PWLm8dwLELFOWv7EkfczNvIH3FA4EegJ7NyBGWHXeLT3
vag8aIMoD8yZaCGfK/wvi9KD8GMI8gUQIlobl17FUznoLxp0YazcuSAdcp/6gLfzpPCxPE93xLU4
qJN8l0SAScPOfSCIO2E54IFkAkax1t0eEZiFgswy22VTDvusozrraOTD+EwE78Kkd6Cp8CyHVRJj
K6d19RBp4BBayqdLywqOjajNfa90W7sm6Vq400lkCeoq4dlXq6R6O11DRLJvXa88YABf9ySAPTfc
uYQEUOr2E5d1famQ2U8plF+7czf9zybQmrVuAnVoUJEUKIWbziv3pY5ZxRzCU1wXbKpg62CPnfBr
nT0mV4sm6ci3KO2NsDIAjYr61Q1K7VpmvnoF3924SrDzYEgetDzZoKZi6jNOn8IJwqgwk1csP8qj
qdXNPkDsshh8+6WhbbdKfO1OAcFGjGalO5Qm1m6sXXAKROI4fEt2NGqhG5eQScgI7a8ZrtYsa4wD
y+X/GfY0hsxEIlSafAPWst9XeFHjgFSfUaUKBmMuwtSuUBCxeoTqxMRkQXnB6mc82UV57BxoWIOx
Qt2jG8h5B+065GG8yyNnz1p6U6QezRVamTvSe5FNTXc78VnIm9Qcx81/nZ+l2eSPFekYFPn+7V//
oD7kGroNScnTHN2CfCeP/ymfDOGVA34Pg7aYSJpxW8A5YWI6a5dEHbpf6EocnoiIBoN8XfOrRt2M
QiBv3Ud9tL4F9dLVI4OmGcqTJBou//Wn0/+3bC/XsFT+A83ADmnTgv3rpwMVw9pnbPh0Ac+NJCY/
F1iP/9BaG8yF/CprJ9pYmbom2He8a0aDsiF6sbTwzGNH2dRkgQPRIs6WBCrQLNxJcp3KcqbsiP9Q
XyZ8PHiRy/8mlMzUZEDeX36rnqvaru44tqGqDmW0v35uUdugf9IW9N7cMIFDm1zwe6M/80b7hE4r
u3Nz+oqVNN9NzLDeNTHwcuCDKSbJQbjnaFxbPXU4MW6UUdiH3vXqgxi6NWqk5MnUk6fAG7NNgG6Y
plW74S7eonfM1DsWR/XeYuxSahh0E2ZtUiwgI6iVC6Qx/dSpVndq87jHS1zrMlU9XFkNSFDMSsAg
TeIMigK8gO9GJwTf2TEopmFV4aJgomTIzO3i1rRa/cgvwATcRQKEUgL6quOSXrhGhTJV8+gYwT1c
op+zsE72EbfsASZNE0fcFaG17WqwXDDk8D5Vpevy17WgslXY0FlrNccuh0yURJps8MLdLLx2DYKN
e4OeeIcAQyDEWZC2/BtkJ9u6so0Loz5PdhFuzXAMlmFqNhv09NXBKhUY/HIzD8Gof4rRMW4+dqVh
Hm6onX2C1UBfrEkoo/GQII9Kvmt+//xWJySKPSU3xvSn8GrLTZVjAdb19jSJEgtGwdJUA9NNMHZO
e5M2E/cA/Tux0e4Nwf+iksVEEfTuI9Uhwj00YOc6q5+ka0Yg6WzSGu5Ea6HMx8B2mUtfpWaMe61D
ShJQyFgPSp4yBW+JIol0qgoF3tx5Y2v2M3pkc4tXKl7j5ikgrVTOzquV73XcZfiQIX0Qelkc5qGZ
RNeRdoxbqwMpzdm9baxqR62WOqpymRpysSZDP3ceUlAIYp815oL7MTQgtmtlTKIBmP2hHu0HXZRI
N1ySHsBO+Kd5k1cpkAqnBmtqhsopUwvmxGpDcgzzrAfRl8ZzBFDRU+LpccpzHUHhpK8C5lJaGDiv
gaf3+LZAoBgBGT36QKupqfqlHZFck1LxpseJwn/kb+FN5k0vz4nruddGL8xbPV6cxFQ2Vtt4B3dA
UNCLBnCtYQ8sqS3jQBoNlPdSjKfbwFV5wqMsUDlbAfyAWjQbWiB+u5icyDw1rMsU2SzF6pUeZh0m
D1sqMNNxUIL8QqBYRftQ/AA6SpapkzV4MsqlXvXaYTC8gt7JqNypltAWpRq6pEQZU6gmTiGvtGGZ
yO9JI78d+doL7HRHkl/x0pV5sghobxkiK+8mWEE4GRNRChIkQEfJO1kYINY9t3MStSrI+GSMAdZV
P7sa4Auz07FnwbG+pQFugSIvnFVoyzVMlELrqx2EbFNWLx1nEAcdu+2C5IU6q6HLChcjdYy+gnZs
dBjd4K3mCYE6ZTxNk4mSF1a9rlcEZdjFvnFjsde9kqk51a+dMkb1JfJrvKQFSjK/8uiYyH0x9xvy
y7CeiNplqcIUGgWoW1X8XRXj6CjehaC5hE9bhic0FN99KxloZp+ZNJgn37SQr6b5F/rw1tHx+wDa
kcAQmNTZWphYIkfWnr5MhDVKk+WJmtfriBSu7ZDlCDAU7QdqivFzKHHpXpGZsAV7GjgwgmtrwGqM
GjxDSoXO0/XCn7h29R19y3KfQZFc9dxulvWowPTs1fIWG1OwwzJ7dFKvvhqRsJislslzG/IVUZpD
YWbpCXFhvOlqV70oDmUOV3jpwXBQ8ZpFfzZwgWNJNQh1KWLINuMhceP4SysBzmPSOsQYaFQ10Dtg
R0fLofvtt9kHRODrtIiVF+IGBhhVB3dEFAQ/1mo/ofY9UnDzdl42ONtIbX52YZc9ROlQXXJNdRaN
YbQXFIzmemyM6GT1ybjr9O5L0VH56HrMwoMzrDKMmaNv1y91/jkykewGBmsM0acF8xMImGl3aaxW
dleUYotdo7u6tnfwQ+0cEaFy9X1T2Y+5KwgUCReqbzB3gJp1YS5FR25i1aH1uYL/TXSbrGjlL1S2
Kg2MaQphCtT/7bcSttAp7qFGNUHQH4TcmFTQlm2nW2toJjxBnUrb0WzLnibo3DuHBQfZQEwVDR80
U6rDGAKNuY/Ix1gplAu+Kd0OxE5+pFZTbTPLn5bBiFqJGj9K6yw7m/wWXrLeB2jq+8OBRq3+nvj7
v/4SqFv/+z8Yfy/KUUQUDv82/PdufV//h3zH7zP+ev6/tz+Ky9fsR/1fnnR+3Dz9/YS//KP8t78+
1upr8/UvA2x3UTM+UGkc7z/qNm3mD0AisDzz//Xg//gx/ytPY/njX//4XjDI2fPnFG9NtUwSjf/v
wd/rVhTlX4K/f73lPfvbtv9pMG3wcMKwwtQczfvHH9nfuvlPW9NUz9NNQ7MBlX1kfzvaP0kJclH4
aKbFlNHlI6D9a8J//cMw/+npDnd/3kB6rMkk84+f/PY+Z3v/W/2fs5F1FAR/mdwR2qxrzPiYmJr0
ZrGQ/S0dOQ38AvKb5rCAUotdjJHcYYZDbszE7OsIviLd87RYzbvej84H/vQynBRnhZ0fb2wg3BPT
9YlIg5KqCPye3ftwPmLSZKOtbpIb6Q2ZAEuDZ20+QpCU+54lOQyI4RaWPMfN6YXQDIehoTSbsCYo
h3DM+oGVfP1QhiCAKnugNyaH84F5H+amcEfVCZ/SkGir0PTtNRMN4AR+4dLGwQRQlNFwzVtCnuUo
a4fmbkyqszFyktp8wEgsyn1l48kwvMzVUbAKw9laacu6Hd35s6lV3nGOyptD83Lv2jude5vP7+xw
OJtecfzI06ucmJpPALh+fk+YFId26JAy+4Y4By3WoXgq8zVhd+4q1CyVIBo5tgemyoqunBB3Je4i
HGB0JA5yT1sUGK+LhFukZrWtqkGLa85MJYaF13nFvi9c/0FgZn1AyAJfPKUqNAEUE31rXYA5bOZj
81klwJy9XkNK/tgn6KytzTqhKBmfJsdTPzVwcreWIst5cshnxB3SlONuHhLjC2gy63+d3AbjPS3w
ZswHNaJNLTt77ovGvTt0m+e9CpjGixitL150qoneAcik2ObVihoCjqHwbOfhx8bpS4jLdXz+2NWa
xnDMG2poUs6VlqZ98bWniYIqTXvce1ryaBNa+diHJPuItG+3rZ93jzFUmnNc80N0LTRRx3BfDd8c
TvO5GaX/ZVkX03qwqjcU/za0WlOc8knUOI949bGxw6g+VcJt8an3zRvOAHuDcvXP582ncBtvjpRL
q5KYJ6l57SINOYhvv4nQOaLmtz9XYJNXitaJc4tX5ui6ZKzFUbchpczYDmQP3kfNCu+jwBntq/dO
7oFuiCqc4LzVxz7N8h+FGVineZdn6fZxyoavYYieo+4Rmt1FAJcrc5vS3Ztqe9XyFpNj5YrTYICf
NEmc/lQEUfw94CtIRnERLQpMFe+vPvZ9vJJHA9DVKztAlFDovXeowuwS6X197WfHB1iA932zpMPu
U2rDreMsZmVaanp0WDM6ignwlURK4+ZdrdtDMvgY/z4llm/QDOA2uIfLxfwXrRIVaDnhWptB/vEj
6F2XsHOu88H5emgmRPrkf6i44jmDZhWiIRdawHxKARABegGATPQM10GRa2wvrb45ABuCtnXeFAFa
qY/V8QGNsVhoY/V1jFhuLmb7SC7lmnXYBVC3c3XJXzeDKcJM1G0dpECeRa4YNZ7GaLMnlYsArW9A
J04O6eoNu0DCWpJayona4Oc8SaKLlbtZc1Hfg1SkBFbOnaZkmKC1DMVqPjC4GAJjUH7LWQo1b6Y6
1N+VUfMQ+0jLRQf88+OUj/MIMaf9KJAgJWP7BBRMf3bIe73KUSVXNEbV5POoqxpnR2oc0MtqIEOV
X/l69t0YhZ1eXMshFKBPxRL/9522nb4uJofMWSx4zZDVL0Xt9Yj6dXPPXT4gndjD/d41B3XwUmqG
MSFp7Ip3wrRpebNGuTgcHeej/pgQShNRmeGSSLZNX1TWGcFIi6z62dDR5QhBogORbEtNBrfPGyur
6e93E7p3ejLv+2DLLCNrjG5+5SQXhFS72UcpuFx7eY3OI1CI6GjlvlJeyzYSpQPItMdQXtCx3Pw+
Np/fN059/f3vzO/52PV7vwGoERAvCa/8fHFToc4r0Ehq9MeBoiPPM6o4PaOICx+LEe1e1ND0hHZR
gduCKxrBEiq2rT1465475mtlsjS0pEw2UlJcSEhh6Pj+sW9+BeRxS4iXRsTzH/sxAkZro8HQz7Tj
p98RzTcbyvzJxOo5GixLPsbzK7A5PqrsH26bete4ozMNNDwGYM/yQy1QEFWaiHelcM2t0TTF3sd0
y/XfmLsKAA1mfbvcFqDkAfHh9+swrSFgYi49HxXJWD5OZATKY9gowxvin0sr/20SdaZlLfr+2OFg
/gyFUu7Fg/eDQmcyfSrjcFzPX7uPzbuTy4/1k4WG4vdXUui2RKLI8byxUzofZQ/uuTHMlVWW42cm
WyyVCGo6x2MwPjsN7F3sb5/JpO/RJ0HEr+Twb6dZ8rQhvdtlctFGDS52bB9EH+d3eELpa6wHj4YT
fkJ6G51GU4mBpmjVDacYHW2R3OddndWU8F908CjyjPlAkAQNkScF+o/f+/5//yGAgfkF1e2EvMfv
NIoG3aje65K+f59gxCd/BGVXmBpXhblH0ZtjBrdQUddEo0I4lyfLidsdFf4u0iEW2Gh0122B1een
Xw3aSGAIYm1pDP/QEYWzjLvUxC9d0Z/GlL9JdXRrdBTRNODjrbTHEGfYLWSNtCyqyP+CWO7Y1qX/
o867g1d32auaT+SJqzYtzkxf2eQJXfR4IC+sLpkVxbkPkJFNTPPVrfJPVD1lSSUjEF2UEz6G+WUn
x6rsQOZj5u5wMmGgoZxAqOsuKz0ee+TtNIvZaDqP51fzBgVaD/U6xsPsC6zWKlpD+pcVP15POKHR
1MceWhDgJfnScPT6OL+iLv3n4bxvfq9LuXapNTKCfDRJSyXj5hhoIv0hX0TyRaBO7y/knr5X8689
kAM+MH7qM3hjZBtxOu7BHHBxVaZDcrH6nAwDN5H5aFxDmZtlQ/NRGsRWG15yR7MAdkkR+7wpxyjY
o/BHUv3HrvlVnzNvzbThMY0bZz/MD2/KZKdSF+mx16CernvUkp6OJML3d760ms4b9/ereaiMk3pS
KQJqOteQQQg5NAnjdXaqVk0iLnFhv5KjpT/HE4oc301axIU8e0IDiKru6peOis88avKRmWvURY8q
NvUkGzz1QQ2p9t5BDF51JC0nwBNEqsuc8SRIPw+2q92ZETenLoh5AhCm9Bpm2iqA2rj0XNGt6hwd
7TYS4Xc1ypRNYCswx6UBAdItc3GGM+GAyli/qiVj7+MZX6CUA4CXv853ko/9H3ebed9fT2stXCzz
z1hbOC7beCCiQf60sWeAFBYiWbeh+9Wrgop+pkJ0A/PalwL3/pakgmLToKR4cfKRFhcx2mfNS80X
MtLzAF+pLgz/yXPtL17oa3AwS5lJaUJaw+D96utfJ+oY32wbGrMaOASUey1y7doVNpm8VK2VvAx2
XR3HOyuc+qdaaV+bvsq+G+30xTdc9elvJxBs8EomjX0NG6h0Aaq+mC4McKBqWqErgRlZ1OOvVzCO
UKTKo/K8onKMb/KSMFyN7L2QBgDXyPvVIgtdH0ML9v++HsnryCoVYY5GGruNKtaRctmu1G+eLbJT
2Rb51cmjW2gnKEKkyW7edCz3IjNRbvOoMfR05ddNvw0Lw99B3i6XkQCS/PGud+8w74K7/OtdCRjM
VZUhE08V3enuwBBx5boFqE+iGpa0+y5B7eGrx5GIdUbBDFo5eLGqKd++P56azPZPfWi4CwJ0o+OM
kakxJZLc10TH+XvgJEiqKnh9x/mLMFjlkw8GrkiUlqxlwEeGlO+GiHi+45ruNvboFdCbPQGmyspu
kZ7kN1st0mulPM0DpSWxMQTpQwhzkCwrnq6H+TJTatIOuskZyILhqpuPKlBxlro5xYfaHZEA6Vga
VopMH+hJrVK383iiLrVg3VnClEiHm+ihpZpur/KoV6PHyLVJBkQN+db5MBWIpjAjJzvQewvh94xw
Kuf5IJPWqEWzalqG9YiaCprXzsBRAEQjtk+QEDw6uxGGvjTZM68Tb2rT/MjIXH1qRBlg5J+s/Qj3
8MafGD844XJv4cZRSvEWOz6m+mmcbsEAmaOw4E4Uqjk8jaH90wyB5RkUtqZPtEGKo6hEfa0isIzA
CptdP3bczLyQqvQ89gOyLRv1XPV2Q+LIGF/7zIuWDrK5b5MfXIpRt59zu0YXIap0q5ph+Dky8k1a
hh4zhzI5mpJNENqXzCSH1pYD1UIfHXuxvpuPeVhEEDTIZ2eOsPVJO0S963zNBVIrDxLpIaiBSQ0R
dA36PiGNSPqxLgCQu18gddUsJGcmtNZ1hJEJScMAZ6Jx84sjuQnzK2lQWguFTO73YeJWRyygPG28
IDlVLaHXTu19oj7Q7Au7V9ehKxFEdNI3CALDW6OOWzexzMdeG6xHq65+qr2T8jdil+Vb08bw14Gd
tKu8t5KCznq5bJravnm94V0Ahr7YTnIlSsJ+02Lthm5Ne+HKJKhCyYZTrbfmKR+UeB0GcPWKKj7z
xCTmzQbpMP+6nO5l6qv8PP/ystrKaHeQaWarPiwomMCOi3oaNcsLbhPu+sL0kAwm5svkerTs6kbb
jvjUXtxS/TmafbbnqwC9mLDWtdD4ZsUiogvIDBQ2Of4VROYgcqADQJlHPuAui4Zggdxx06tZjcpR
ES0x30XnvJoD3vhRZN//dgbeDNpDpdUfW68LmJUALaL549zREpjbyOgp+NCbgXHSUiierPa73j8w
R1mPQWbXm5BkhkvsFQ1IfKLVjME9z6M+UJtbmNXqippAtI5iisLMl/3oHCawGT3HIouzl37EoWNF
Js8uyGw8tEj3IbE4Nq+KdSOq4mz5ejgADeXlvKlhIZ1LnMkIuMqO6RzDeR+2A3XJ7Sre1/X4BWo5
6yoIohvyRty9UFMNS1sGZ9X14jcCPro4DL6nPgZ4qNvR1bKU5JhHqUv2IrZj9GojEjblacq5mWCk
3rgedpRFkhYX0xDuKwG6FPDRgj+ZUVStk6kSF9Sz1k4pE3Xvm3WFZBz68TQOCKKRFiAfKs7zxi27
4hzx85IGisGdkF8EDX/a6cvjAk7OxrZBfxJBUVj95zzM+qObsaQYpWp+PkSOcnuMW0xXWM8H0X9W
s+7XSfPewERl7RCEUdN3eZ/71LmnLWoiXv7b8bxMbN3pwWrd5jrgrQBo5F3t0FU+YVqpSmf4pBNi
cUvU4i7oQHxKGixcWQ3RyJQnaaajb+jezSac+hQOeYNcxnQ2I8781fuyGBT/UgeHdptXjfNR2rnV
6n1JLY9qFNvIUy+q5Gveky1H0+toKZ2+VnL6f5O0BM/75k0lj34MDfLysAb83mk4jwkkDYBLtnJX
nRGMEHbgx57a1Pured/H0flVrYPOzezua7Uzocpe5wLQXBkK5EL61955R9tMzpb+ifSAaeOtsrQW
dh6KH1lBWxNHC2NBYPxSaNX7C8Ns/EWGinqnFLA/QPyHm6TVxdqQjxk1IEEFK9MFxAgPbMPqnwO4
qWcqATywf587v1V1Q5RgnBtmBV02O5WqSfiXvtyAB2yPBZly2JktHI1d4ZEMKXfOhz9O9FLdJRek
YwGCO4FoRmktn7loPKCUHbSgx3n0sZ8+4a8zIjtCyNP1/bbxXvT2h23pPNiCgvwD3ScQB0Veftdd
O0eysqoMtCnECXDZ9Hl66Exkwl3ZworH9Vqv4jYQm483cM+9BOWYn+ddeIjjS1+Fh5q+6wrbYrJp
VQXrdpcVLwHul0M8oluQETPDKqCLXNnkTesSLdEC3dopZvPn4Xw0iabpULCuXOZ2OZwHjxhoHC72
arbtzZvanPQtrepsqwmrukc4q3Xpa5lH8E/XZKr8aWTI/28+VuXO+5kAxveYJqYLjx0S+XJqGrKm
Y2DgPJPnQjXwj6pPh1hqTZZPDB8BE1ZYl/SnfWCKcBIei6h+an1PPXKlgE5Bmzdu9Nwlzqzc0vzA
ed6RHbCgxabAZB7CqzUFp/eqFpC6zxhHo/M8XfRcWm4WqGE/cfut1eM77KqUiXrWP+u4n092jlaN
gnX1JWh4TIXdMJwRWrqPmeFgelLypWi6Zjs5AuSR3HS6b5/zgjpPyMM81YvLO/XN67DQpfZnMeTl
C79l96xroxSG01OHU4kosQLHHcmhyAIPjBjys/no6A6PwohjkrOwE6p2VR6rJCO1QvYZozbrH21z
W1A7lOwxtHQe9MxTKA/a2nPUnlsmJvkB4gDic/VISKBdcvcGCeZ2wFYx3L7VinLGtGzd4UKTCiMC
ezFfK6hYi+P70GqMZwuv3PtwdjN9HMVEbjx/DOej88l4wEm4kUdVl3xxvcBB31t2I77l/jAdBN8C
PAvmDkOA2j6rTjC+pqUGaarropOhdcmjy34hV34f+wtYuY/y/ESuFPW6V0A8QP8l4NNdzjrz1gEF
qE79gxI12Sc87PykFiELRncru+Ruy5HLMusYwP1YzG/hQYafyYHKOx+NARasaCXRd21z7Tmv9PFV
9GZ/rmJzXMSpOxFy03MrJ3YnOszuOt8GAxLVxm622c270kQnppeuzzqc39F7Dt2gUEMx/USsknGh
j8DXWq+pF7oDTk92zRvSm0JSQOBbLNPM4fPL8/jDm++HQQO9v+Pv+wWf32/i8ag6zbCG16WtKl9l
QTyPiePUiNkhVa6Gl8YDtc64O3uP8y8Ajl7LdQVOfP4FJLk3bk0lbdbz0XiiWm0GQtvNRydTVn5q
0qHmo/B/j0qCHobOXPj+ESldo4JHFI3n59ennn+ytnRhsBrIUD4OWPpEM1CL4H4Q+S0DpwzytOW+
Wp49JOdA7Elzh7cNcf42b0YJ3soF6nLy0pjG/LGfN0AyJMPq/Vw0er/eYHvB0cyL9BSQkbVvJzCh
eucC3mSVvBwoCL5QhCHRyLH7HVws56XL2yeNtOaHwK37R3jHOwdigJWiDrWN/KjSX9hmijjaEOqP
ptzMrz4282lw7f58YN73ccp89G/75uFo6E/+yLdvxpgUo9pvE4VWLrlvVCddE9mqN47Xj6ODGbjL
SDfdqwtJzb6onbFX5bRg3igSF/IxZDn2CyFCdNLBEnq9mw9i92SmYBmRdyg9ykexOGNaEucabysT
cL0ldHOqD/O++ejHZt6X20w+9X4awZDx3o9/4GMIZYTQmDh+0uGr8GjkOULm7mEaWu0qaz23arSY
R8tMOg8V4KaQw/lA6Zf9UUvim5/LN8HxRcJeFQeLRmJXMoHv6XJsBhK9PltduprrJdg0khVuOOsU
/Cdh77Ect5KF677KiTtHBFzCDM6kvGUVPakJQpSB9x5Pfz4k1ZsSd191KJSBNIUyBBKZa/0mDa2L
PU0Wyvph+NYVzu2cavXDDtKB5yaAkFw2Fb5ZtCvCTbA2U5fddFm11VFPYJm4SJZsEx8VGbcGymta
s4Yrpnk2gCjmkATxMnT7lV911BtImHd7VLHojXEp2pBlVhaIQuZI9VDIowAjq3XjoytJ3CEntMYG
UHbIo75GTW5QY+cg1zdaYZJcDs10I1c/TsNqoK275/d1k18lOMkiR1mFabhwnR7pfN11r1ORf4NV
Xbwi/RiutdRq97LaI8QnHOvFxVgCRPWIAtgsggRNo+zIQHNo4/jFKsGPN4jr+beNlbrXZvoV5fin
pnaW/jjiPHtV/eA9ICL75pqMlvwzUkZHoFr+dpY/X5e6E5elrfcgCOtV0QzQ4XSYLKpwQhaT86Fs
zOaeljt1BQ4f+Nk/Awe0v7uFrH8MtIziKSRfuv3tXJ6l3b4nSFMPe9tiHG/gLo83fkmc1ZohYbJN
Fubcy+/cnR3zRbYYPqoTC3nYZ06xwQfQWdTr9pSW+sYJfeu72vfflMKuH8tgKDfpmHuHzg/6G1xB
0lWbYLkUxxauiL3rZHsYniS+ypmZ6KI1sGOCxquBvM4hnQt5JItA6YA0qRmopI/6IALv8F97Pk4x
WJr+6zUfp/Rb+yjc2HhXzpWiuYppj8CCSbcjEtiqpyp3nrEPHFHZAlddz4U8koUcIcfK6jzWa6Ec
yZoVdlPLxo5X5F4Qn5AbKCM1OzV+ca1nNIcUH5BNwq2vsibb/xlVsAM6eDnm75itzXgAe86ROTOz
qC0bMMFzVSbEZIeb20+B3aSHybUAlUHlhBMvE0wlwvJ79M8QLBRTjStEK8qFDCJJFm4zh5MQ2IXH
rOR41c3VQiSMHifAG2JulGPkaG/O7Xf+tM7aPnhUFCVvHtx8IJm5KFTEZlUd44AFokQh37dZhZpy
TGXIPsRuERVBCoj72dbNYWJFwzhr886NREWGs3DLJ8s2isTdKtqzOuce9LnIfHzuFtOcs7Dn/IQs
ZI8cY2GHimTsPFLBRKcHdQhF1tk6wv/ptH30Dc3ZQaTfpDTqKNBQMUsCcKbj/ZTM6KRT2WRHOG9J
jvQHWxrz7Wyn4rNN5KYnWj0v8rqiuUILPevzgtCbaxk12Yf263sf+gTtEg1yda1KjSEw5A+Z3pZb
5kxxlAXSt169AfThstkz661Qu+oWKKPYYEWrsfOaFy0KviuoFyz7rEtZh+Xao1uIr71EW+jN1m+D
+IuO9NvKRJ3x0MG+XBiF9ijx/taUxHdKhr+OyL0KXxc4ALJAOxfCchDk+4+2gcWWoWBX6fCIdQ3n
GHhRvM1Mk5CCUREfNc3bCo/HKwndlzoIptPo5MoazWvEHpXuYYhN9VaZNZvn5btOFP8AeKlbyrU+
yVi8FIwcfqpV588Nev6LKOiXvxTz7bpYy/Bz5Uf1yTUBn8wxO9kEYGHnKClB+tpot5rq8WAv1TBc
T/M2ybXNZ99pw9N7ljwc4ps6Gg9yQyWbrH7oVlUYZhd9QKzEj7r8m10+ybiepcJVFGWr3DUZJr5Y
0XFul/vtYIQaulBGyLLZCFLm3fmPlo61daya2K3hsyJnNsyGSyXoyYNrFNZBHsliJKyLhODc81F8
GoMClLJp/eAKfQW/ATnu05D/eq6PMZZI4aBbegh8gvygwCIv7o6DrXdHG+5esaj1pju2cyF7tMmo
dq5n7i1CKuA359GyF9EJdWERu16zHMnZXOM/wY3rrImqUZ0L2fHeO1eHAfGp2rO2v7ULL98wHcJo
xK7jLDqkPCBrw023x+EospQt49whC9LB3PQw/957MQZe6K6RXWtRgukadfjwiLBstZ41EE7101MK
Wo3wlu7dyiEAVWWPHmNqbBlPskfJxZ066uZlwnFLbpc8nt4ANwzIJL2pck3+/7TDsbWLqHs1i638
eJ1fqftCGU+/fVh5KL+G7M3off+OmKqZi7CqNHLTPvzjFVo8fAbcgDEc0chFyGrjCy5AOkwbcLNm
uSHmlv9pkx04IZwjH+bcR7tbOirM6AnbMpQeNubQfgvnRQn8dTju8Xwo6/JIFmJW/CxTCPlswH0F
ZdmAOEgQoWLMNnC8kUfE69tDUbineKp5hss2WUBTq1fqbPc89sZ4o1bT8Tcc6S+s5v/J2pQ9TtbU
//f/03QAoEX+D5tJmEITlq46QtUtS7eFq/7Ju4n6yQPM78Jn1XVA2pMaQIHoMeLsRpw3Ah8DEzMs
nhH7xe2RGerUe5q4HSEFe1A/xWuYT2/8Ut6PHLug0dPdbyEO2TzKxvQ+BBLKVDk+gNggzqQTq6xM
pHRk0jRH+YSYrVNerBGxaF0k5XvSLnbdGBH63llAuud5nVQE9IdCAH4o4q1t9ObPWMFoozKqr5FA
i8uevPEO92ht4za2thNDlK7BeQ3vyegEnDIXfjPlR4LgWHPyYHvPRvvRg9c4JLQEPOpNb0Im7HMd
xV8lveppSf6LNNWuHrOv0winDsnMu6DE54+wkL2EF8vmu2yfudLK22G4/La4KNJZbN338dmaFyz1
YB3GLv3Z56m4jnqLJ/F8lKlIfY3zUT+3vR+55q6ttB/W6GG65Ht2gyZSsRPzJhsXQ23dIu6+SiuL
dbJP1EpK7cV/VpEX+723EN6vKttr/VG+FidMxCCcOFiMcfnWW077NTPrNyJI7deeFnkwt2QqwXJy
1wV5O+t7oqnRCbP17t43cVz2J8DlERDiAlvuk1sMI7N/QOfc/vfrdMZD/+syNVWuFwN8symsT7S2
PCuwdi5RgH+/8soC/Ns6U+/CFFbBNGXBrrT67tDDRjlxlxN4GwL9Nk0NfakMTvBSaOobgcL2R1+i
3Tk6b4aTnrTZriS1lezdsySq0B+wm5OIiNsg/emu8MANf2HwFCzdWIoUzRZJ0iPqme0PretuxrjR
X4gKYs0M6hXTeGc64I1hbQKrM+7dEoshf3YWUJtFkuEI+fefRXIN/7h7+SlsTXNV9tCapRmfgNUZ
kkR8ebiWseastGIWfzAsQqwIkWVXLKmfdfwlDn41XlQN2zeTHOGFzSgyckyPXws3Jec3t8kiYHV7
wb8MY+4CtdaPjiGwEReQvLwWH46DO4nhqmm5iuoI1z1K0Gu2gYQuTMdcYsdoIuBppTeZ2bngaDia
/S3ej7I6STd//xHEv6YwExi7DYjdVgWYSs35cwrrwsDzhIEwem/0HkuTId1zB9rYOnXEfR38uxBV
o5rq+mPCx/nc6yuYzCWTg2Zl4O0J3nq3fTmomzGAPCSrsqj9CDUKFUY3mBXvVraluX/nib47OZNa
LntdUdY4GSPkYYYv0yDMDQHzcG/DWH+I9faVoG/35sUpsjhZkt21vYsSdI3LUuc6+YXY34NlzB7w
VW7t5FpWhsRlVS5mP3plcPOjykcI93//WXVNfL7nBJcKKAzDwlXDhSHw5+/KZtBJ0MGtlxAql24U
6xd7LvxCaBd0KHWIi/jRfXQ0aaAC+XDRZ0h6nEKU+l4W7DUwtx9BiQHIb+7hU457YFM2ePASkzCB
SovhFN4lZrFyNBPzjfxbc3GYYxGDuNH9TpBjtN2dnQ3ignnxvjDdGYVMkTfNY9v06pmoqHcfqfhF
V22AS3FfuWe/t3/qaYM+GdpXtyhuh1v+o1CbqOCn1D7dEiawr5aDioymp1g3Oub3UUGlvnGMat2i
c7NP/fZrM8sq1mMkIMtxZJEJXbCU1M5Q7MKjiXPNOu6r7lXXcsxNp/Qb4ZsOIBVcS6V1boagKS64
trGab2zvSxAjR6WZvnLNfKc8d0EENHXuyMzwuQvs5N5CrebI/Q5Kz2+8L+ArjuyuU+A5w2tTZuoR
e7dxZ+t5fRpUx9vmvYUXgJbgDVhY3rk3O2uTZUW4ag0jOKkwrbbsiM31kLn+s4sGOZzR2N3LKoYJ
fD+9unRzp6IBiTWjp6zunetCadyLxJJYUeldrEp5r5HTGU+BChRj9OeMDqG/MYcQ5Q+tskUnpoqa
K79Rc20U1EkUC4tWwxwwdwtiHAlaA8nPMFduWcDn97JwOikQlKsHjIGKextft0MGbnwRGE3OIqKK
90hc4uXCI/oACW7TpxjIbJMuLFdNgmioHRNccmov/K5xs3uN6rxETQzXzUtW9eja95pu3sdoU1zS
+0yblBuMHJ7qeXZgaaPAtouepKmPmXnvfalhvpbc1UJuYl3M+PZIqc/SwuxpkZaKnLXWa4+96wcv
cANw3PDSAsntLNxb/SzYR3DoovRMH0ZggKIy8xytIGTFFmClGxPJXZRCEOZfpHGb3jSOGZ+rCL6I
VZfjNUoWQQreOdFC+4pxlH2dpu5ejNmCvJx3kqGtzI++Ry7OPr7bz5xz+/yR70PuO4Xz5ZkrYxYi
9IJxwnJqZlICjd9DSO/OWjX6WLw62R1iBwDKLcV8jhp0FazBDL6Pvrm2AWx9+/uEAhPpXxMKiyTb
1AzHUYnyiU8TyhRacdurI+4nHXbvvob5RRoMhbqovSa8kYWKlMIBIZhdOTcxjQdHIinB3ivc/And
k1VWZc09Sn/KI0AWiK5wWqbR5Ik13UZsW16caKx2RprW6/eqxewhcNUl170ak8HeKegmPdtt+OCo
qXIFVOzeq6OKOFMS349ucDbrEP/KwW13adtZN6FlBesk7bWHyPMWIPqTBZpH9SsQ+++NqibffM05
EjrN4NNlHVhDKICLqHi1RIvvn1Lqex8KxdJH0yTe9JPyytPXA0/T+VunAflB2NC76UZW90Se61bF
HDx5D1PrCG8GQBTeG5s2PIaOZ++IxA6w+x2MBgejc9fx7GT3UWDIdiFcVXMHDckZ0PG2KkDFK5gO
nSDYjxt3bNHkQnR8xYrVJRpgjyvUxmH1/VO4s98OwCkF9dOs1d/GcJZxtRVz1Voi3iSG8FGIiaPw
KIvCQUpNx+Ji1RSqdUIP9Vchq3gvAeg2Z5RpmJobpTH4KY3AWTqe3+96p9Qe0OaF164IZeW25Gw8
27yStyt2PRrEqwnn779fiLr2r9WkhTCS6bJ0Mg1dc/VPq8kOx6/eirJ8+ZIMY3Ceir57NsF8oFjR
PtaIIl3boXiWzWnq2evKHa9D2Psrud7OOh5GsuroJY+TWGOx5NunNB+8H40X7xstmb5Ek4kUWVSP
1x6DeDQL0Cz0vcG86MLyWG4oFhKphbtChAvJVPIjxR7u3E7zzVelM1RrG4TZeJL4GwnZgSSfIf/i
uBsJ42E6ITEgNH/tx1tQkbh953WUa5Am2KmxYDI2WaH4R73UfRzg8uA4DQbOvoHf8BdUyECg3fTa
ojn+jTvtFHm9+rOpFbRKfGzGo/u4qwHiN2aCLYbPzGBG8yU1zw6m9pRDbEPKCcEDd3SNO/hO6wip
i8t7zVfUXaximJj3hXlX1ka10ZT8a5gI62Q03a9iqGKxT+psN5havVa7docOZ7JLWOWu7UbttpVn
VitIMDyEwkDduirqZbKqDdPaCiwTL4BsbUSd/YjzMN5jkTIu+9EuXgPwv9D4NOussviGpTFLcNsp
uYiCUOE1h/qzGFuhvo74xMKg16OjmmoOXJ9EX+GitKorJfxuRLMJ5QDLRER1v+t2EjnAXIMmQPJo
zKFGq1lp+Gg8Mp0kW8fW2YGCJz8YPuZzsT35X4X+oHlm+5aU9dkN9HNOBAomyPRs1Fq9cZhm0OpM
zdsi7yAt5mN8F0/a1faq6CjmQh7JAi1FbzeJaI3XF+06kGPW3Hdp0cQzWc++tccalZY/IhDc/fjZ
2C372qY8ZnPRN3h4yao8chEOKMu4ehaQtFXF/xFN9kEn5oPZhIrgNIC7Ktd5bA3cvbldHmofK4vJ
5SSlWxRYQaGGtAL0huT+KLJgBbGtXqazJRN6TOqharJ1mfTaFkVGDwE6s8GxM1ezRSd6rHylLPF7
2ekxas2VdYlV3d9buh5eAgwrD6wJIf2Tg38OU/7cQK3yXdHgs92O/XdRBNVFOEHxlAMqD7vuaEEf
OTo5KolBqtY3ALn1U6wBGt79jzlkjov8sfMiYC8Mg3Cmatqu6X7aeYVdoPlBBBbS8ZUfgTTUg2tw
HtJ2RHerEUvZhvINmflx7jF1FSQV5lWzbk9hG2LrqNWtOeRGv9GQtVr7U0JgNGrjnYus3ewy/L8m
PuaLf31qTdUwx0aDRDfsfz2B4bimxL1hm+rYWcKA7e4KexoPcg3veK1+Scugu3TfZAP56/qo+dUV
GRbnfpiufeJaxKuphDxElumopnsLWMh9Ulfh3iGjtJS9HQ/UO7d/JrHBw96JHUznEas5oFLmXybI
aKciGG5s6AqntAkVlJo8HO6E89o5U7jDvLR7yILG25LpIwVqKMHdEJe8Po56ZVHY7RPe4KhkD6gw
BHiOp4n1CGbTfkEyjilXD8dbZLDdTd+4cMgcEpuPimt+HWa2i+9BWQ334WyMZ0CanRldLYu52Xu0
T9/GEpiC1etrrSbyRJB6JKWGcsRN3RZAID3IvXql3sgmWehFdlD8utqh7olSVs9f/Yh1IgoRQBK7
RdiRDxT18JZNpsnKEUpC2vNboZ47e2YQj+kwwEZJnUX5+1JbJSTfkoYxVbXfj2BgoFW2/ePUt89O
3Vjf1Ei5n6CiPRnBbAZfaO2BrQyJ0sZ3qkXgNriKVAlCkyaZjwsiEYekEOH671e/8afKEFFDy9XI
3ThsuLlurc9bw7AmrhWhb7D0S0fflmkVXmThCi28uFYMcNXywpUYMfKRbSPsszbosNZQgEYvyBw4
p/dDj+tuB9P3VrZVSuycUk8DV4Tst7fnEd7dN8gqr7paEafed82LCqsVicEp+qKlNxF28AhiNTqK
1lpuLGVdJ81z+PtX1v4dZpgDLZqABKPjmoVr+J/bYRhjvY/MC/KfpllunErtMaoAVnv06vxXUVQ2
FoedwKGAi3ttxLW98+0ufIk76zwGfXieuIZXWF6QDYhjEgGegcCMSVBqqUHtuiQ+uSElEtEyVJhY
cMlqqkM46hdkJf1Zi9Mt86+ItY3rPnKdvds51X2MbDxb9Hqaxa80eL+atamTFr0/G5G0ZICikGp1
dkVZBBM6HOYgYenpNVAD4vu4Vd5YaJlbWvGlsEDuTsKo7upWmVb8Qr+OsARv92MsvvfcqOcS/4NF
ORbDkyvG4RDOUH+2kMOTQOhhxcI2PL8THUlboAZi96tGCyc+uumSaxtytoOr6ifbVRX93di/F3qt
3E1+9SXDvOSk66Zyp886KyzU2TrJ6lzkVf+g+Xul8kEKlaW5l1s2HjqXwsiGA8gy65QVYHUXU64c
Qm9sj2rR1og39ulOZmO7OFfO/ZSvhq5EvNC2u51mJeJZ6ZonFZdsaCZ2uZbpYVl8Si3rQwggsm7X
5di7XwF3XONAj3/mio371IwfDYKD6QddgATktAugQODIoxnH3jaMqxL0AhcE5jPkRUZWeYJn4Iy4
wD8YJR8foXSJrviEuJC9iP7oQLoqaEhWh9q+bReolMZZDVq2c7BSQ9LurARdfZZHsnBsqKjV0Bw/
2uuUCCCsY7HS4wFidp22l2CAx4aaWb6D8yYE6Cln8ff7Rgp3/fGgtE0d9CXpAyLBFnbcf942UDsc
Ez/fBPvASMMAPo9+SHGHQUo/zCIQUvZBVrF/vZ16zNENCx3pKCimy+AlIwuwEozcYL+oEYHECMeC
jazahn7pdAhZWux2lzhCbifjcYFCqfjJCl6/hCq8ukbB/NlWJ9Na2F7Krt5z1orR+89Nw5LeKqfo
lkSotRkr/FRh7WYHxC67Gz9EvkU3qltbpMZe1mQ7IFwyYalBZnrOzrkTsLGoqjy8Tf8DI//Akmsx
8O5GJZjh2XZ/10+hfm5RUjCNvFmXeie2YeMGPeIvvtiKQnsJVBTBNTia56TyvkF5waUp4rYOcudb
4ibxWZoHQLtwlg1oxp3snDrT26jNaK+UY+hmzmHwFfsAg6bPFrJO3C3ZlHb2KmvwxvOVsAxu+xnb
40tQkdX2FVbLtQrqCmJbNPXjFztLXlpV/V/rELk4+v2agCPHJGoa/H1IPInPYWtCJqOXhlOyFBHY
IE9LvSWyKd6GsFh+Z85+112o7FNEZW+muanX3PSotBnKiWApZpBdPqmEufMWTaJKD9JtItg4N1Ot
HxonZQbAJwnRj+oeS5poDTo3xBGIqoEL08lNq7vBOdShXiF6l6UqBi9GgHceRZ1DKUjZHW5ZixDM
zUyLkInjXscmf0Gfzj7ImgpEHtUsE4noSY22Zs3j3O6YPT4oM5Du3R3RuidJpQnzBoHOFmhfW/bm
Vh+x7pSw2tISBrc1uyuZpp+c/BYVxeDWsq2rP1W4fUoeiW/pw94Lnf4Ummpwn/T5FzD7xXtNcxrg
njVcDNlJ4EPskS+09gYmtlXvpg+ySNiwZwCOSv+51hL0pooRIE85lpC8rRF+BpuFOS5AAGS4UUSm
Qc0lOz04VXzWiwB3kba8Q8Nj3UtK68jk8T/WFdYcAfp8YVjGvDzVrP8SIfLJzLRsMwCNuclDK/LX
EoEhtGFapKNYui3rXMPjx4HFgGvTD0eL3vLMLfBLRyuTpZAJGb21joPIg03XlMEjod4T7KH9pGnF
c44e57KpYu1WqZV6kwSOxfjIQkuhQDi70Z6cWkMuOMrv2TnbD7WVLzRbUZ8GrwpPcdraV6ez/Rt3
BFMhObFKzzIYuyV11xtI6dtpqG0qXfuZwEJdwLxXnqYhQotblM2qbzTlCdIHsrtJv3CnoD8WURTc
EakOoAlp09dU5XGl9PGj6PPqERsKdNPsF4QQCNJMzb3Gl19Flubhi4sm3kdVPghlta1abwsLNEBM
6B+5oev7H+D3NLH9eb1nmw5/Dk3wqHKAd32+YcNB01VUx1AW8dMWWuX0HSm34tEhGXvxfOWmLKz8
kYVcchcAzJG1JLeMh9JeyQpamMVjTshqZCK6J5Gy80V1gxJ9s/HFqLwf5eZg7tKw2vdOjALdYGCn
BMcNhT+zx8qUjS/Ug/7YqqBL5OpFAWVxtbW43uoaQKHE61cFy2xy6MVbl6fjchx57mQZiiugsOzz
BzvCdmL7QHRp+8Ga8CwkP9jp4y8nSmdtozFG1l5rn1srXeWiK4611yeb992qq4Mn0cUUbwGj22fY
mva5nAszIVlfNjUyatMqgmL5MNm9+wB2k0k9AHKQxe5D02H2Ys7aFbn48ve/1OecDTJQGJEj98Q/
2/hXZEvYxDmdJuYCc5U8/vpOBctQIMRFpZmg6v397XTh6p/uWbBfBNG4Z11hCdfQPkd1877D12go
fppjIm5M757oiPKt9dC6RgW+v6qGiA4eUN8NrIzkybHHBzmCYO4jWRD/qVexT1DxtOkLZTjX1YRG
8HxkpLm9ULuMZ0PWmvtu9q9wg3T60gqP6GPaPH20gzQY/1t7bQfmxiNlvSHG2BP8ctmnIi2PHITT
oSCuVmuNOfNBKOZ0MIXPCmiuGmx+LmmmHwfEAo4iAXKXuqNyQBedlRcrRxDec1Fr5rArkc2UtVHE
PjZ1pvf7ENkjX/xbt2z8OM3HGFO+gQ9MOtAx4OMXqKDbdeFNTlJ8peV9+VyY/bMEXCAasqybyXsj
/+MuGgLmd/jw5NvK5WGCYo4FWXjyVqHdbGp4nlhqa8El8IGFLfAV9BaktgcUr4geR3PhsXa91H6m
bjx7dBay7X10Zk3ZaYz9jWz7GCxPCKTsGHaJf3wfK8/XGSxNY7cxiQpy5jxNyfnA8e+2Jvh1Fpk2
dfl+LquePMvqx8BCgLhIoukmA2J/UwE6WaJyDrMrnR6nOHTu0YUvDl3mN/hDZP3Xtn9SEt3/MqAz
uqkNVtxQcrsnYHt7I/Crc2B4oOacmvi5LwpUecR4aZ2kxLujHr7FzZurBNbXgaAYWoxo2iHmhNSg
KFkYYYr5FnkAv93+W6kP2FM1WHgbFbKYoTNVa6KtKHqRPWLN1t98FGU8hTequ/pocf4Z0NRkYTA1
yBay126i4bdXjlFfLicPJ6tPHZHa8g5EH329S48fJ5bDknDSD4jMf26Xw0IDEfUKNjDyv3xK+Uma
tE5xrsutfYT13FLXVIwkdb9+NDAOJXRhvmr21G7IfShbr9TrV8tZ+skuTFHyjvpuWoamsG+I5HjH
oWoRTLXz8EviDSs5QlfwTbTxYxjjhzTTyscgc+wtIvXhLjMq78EY6yeLpfhbD58DO9A6ujebMt/H
o42Wt6fmz26SHBW3dd/YT6nYijfxOiR1eCnwpbKqqHtWgyLf6GaMM8OQONdw1Cy8QZTuWzcZ2GTE
yiu7qXidd5VLgtd0EHfHwV6OiOpdVDrTW9AmszWx0M6q7gRno+i6lVl62lfb+AGuvv8mL5IGRPhl
JD89ryX69RCN0WuZOxs5woZbj4hCOd2iWoXGom6sJ6XJz2YY/yoacjbbfmjfPtprliMDHMv/DGnx
TyntztkiN/37Sz+qlqiTnV1eUhQrlg2y8geZkMiC/sJSeLwt2Go/WJmGPizpC89y3aObeDBldLd7
Nqo23MRZkW5lL6HdFj1yfTi/9+pPzpjETxnO7RfVaL/KQZAejZ3CDnQlqziioV0tsuggDLw6zUAf
18nshYPQaVAsitDJj7L+UegRcSy4fBleUP8MjH2gV7JeOPwBeUzT9VuhNcoWf0vwcLGJ4aFoVzn2
jSsTD4abpmzxNXsa1Rhdz7lBDmLD1K2jToil7dcpsrqQbmNfHdc8GqudpNeWir43DaibwrOjiwbF
CPyF+mL5NjIXhes/1jqyO32MNDuWk8Z2hrYdU6TMjswz5dYFAnq1RQcX3W3NRx+ux6JN1fitJdpU
uISiIbqd0q6rbjQEnJbKVNsokuj2qcG1bLatj/2lj9vP+rfGj0H6PLKIynifRulJtoORzBGS9pPh
lrzvvTt5Vr+qptQ8iEgF3oq+a2u1wzmapp+RFpMkNcsOj0YD+foWIJTeEAn1W3w0Mc9LSCyztEwN
VE8t00Rxxzahl7Cc9T31SxkhklXZuymKADLCGHro2IKfvLHH1I3Y8UNY9u0VqtNBTQz3QTZlIXKh
zvSgzcN59p66AEzA++gOpMM0Be5RVj0lAk7RRNi2zmMVMvl4XETcI3PVtcnmwwWdlnKwIA9yqlo/
Wsi3wiTAusLn3clO+frJ2RKySd8/xaCXN9igje9vjK8N2+qyMNY6a/PjZDYEpvNTYKEfLCsxnjWz
jVuxl1UM97xdY2ZMtfPQfhq7uz78FoYQJ2VLVaC0ZzqVd/DntixN+62DBDR6jYZydvXim1fGaFJB
b0VRGXkJZGHBIzcd/Oq2fiprvfxBAn0LAsL4EhNBxFeXEEahROoeAclpO/bWcBdwmy3auJu+WyiT
z69hhwJxEoTMfV3NQKlxag59xi1BcrZYafS+ojkM9eWsWIZxjE0BCchTYmg5gH9vcE5Ns5t0wgpd
NspCVglpNW59CuNqS37xxiEv9rMSBGGRJQgX6GIAUDTxMNX87jRUHer0noGXRZ9ML0OcBksjmwX4
rapeIcuf3TY92vGTiC92Ffh3JuaDpS7SFx6ocM0qtNq7MsteYptoLXzm8lCFdfpCFGWVmEXyCJVJ
3PTm7OU+vwrZ+XQTpuVs7ceroDA+EykTBNUMmys3PclRIfjVnSXyiGAJL+paQr8KjmToPcRMetl/
Xqy4R8Gdu5SjzBzBubEbtf37qYnX+EOJNp7C7a445k/Z7FuVvimdhEQBQeddXZftymNTi4KVm15H
P6nOTtqpyyEvmq/27M2ch/FjD/Zm71nsEFrDqnFkXIdVaH7pzazbgCuySF8U5VOX63v5urZlQ90r
HdrjEb8gEh+zblRdfy1Jiy4URzWvBbRukqksV+QZO9c6Rj2TTo8ePUkVDZ2KvI8JkLgK3JsJ/bMS
J3sNDYqHXrGSbVzpxkoPk+HBa0V0UgSOf7I3z/v+DnnXBfmAqMWkPTm7ojNu/PbOz4zoEuTsmnsV
Lc2CHMESs1Y8jTPkI92U/PUYj49ZMSU/Rr1cBxXfcuHxABBELwx8MFaj0Xp3HtTfrArvIsPywOwH
9UZMhvbel8xt4LyXrQtcUA4f8gAeJPSzpXxBK0Z9FaOgsIwHfg2zHfxXhcvt/eijLbD/0yZ7iyn6
fZzsxYXef/00Tp7v01n+27iezdRRIMqxzIcyxGwFXMowaqQ+MZ4ma1NEhEnU4Bx7LXoHMXPARXbn
1cYgF33z0SKPiri4r9oqOMhaI89RByU45RKnqPe6n/nJpQ/Dfg3sToO4wLvJ4bIjKG1wHn3yXTa9
vy2J6IR9UbX8rU0eIvW48RvuF673Xx9Mtqs107mWp9FOdryPnYe4iO2tIq0GeiC/0Pt3+eebf5xG
IcWz6DSz3+q9/dRPevfWIupAdM21bttkVA+Tn4zr2kiML5r5XQ6oQC2s9K52Tswz8UUn37gMRNa9
Ffmws91Bfa4tVEXdoBG7Ce3Uh/nUqm95TOSpfnBd37kzb2UYSxa+0TYImnTTmthgeJ8rqn1nvff7
cyDso18Ol68XFzn20+tlVb7evUcYENSaYRKD/Tj3r9fKcfIEn8796727GdnAk7Xc+VUobgWApWNc
N0+y5vRC3Kpplu2CQVMWss1FevXW86t63eSjv5ZVWZhRkBMVD8xtYnJLLYug/up0IjmqWhZuSpBZ
q6Lz9bMsRq111/rgioWs6pVnzIQN9Vd3rOX/j6/zWnJV2dL1ExGBJ7mVNyWVpPLzhpgW7z1P3x+p
uZe6V58+NwTpkKoEZOYYv8GkC3OgzRD7+HezR8H1VynXtltZ3wUB5jojvTmAF9HKqjjyJDZXuFfV
vaFqTKyNfeuFXfZHMWpPtgjcc2Piucmi414qKkOcm7Z2z6klyF5miD3KbvKAJaSL7lo4Hiod4fa5
dL/GPMBzu2+EmFCnHd6JUTH3RE7I665MArya87UR9u6feHbpsRv9d207R82N+l8o7F/Qfyx/GgWu
dEOZ/Eit8XvIFPu9NVHsicD2f1m4NizY1TqfvZ/h1Dfk9gdOqPbCKwrrvUJSZplgmhYikQqklAkT
jZNywo+0699CI5gW3M3aUShO/+ZPI773mKscZCt2AxWm66a3V6x8eFMtzLlQt4z3spVZtgB2VtQ7
2VpnrbUCpqhtMWOfFj2i6+tyavNpgRmBfbK1sl7WtRav1bkYunh2878V5im+d5C97gMSU6n3iR/8
1lC9QNTwW5YI5Gu73tlmQ+V9JikmCY3vfjMa4a0RrgDR7Ebqe4iEJz+Xi61WA3YdOPFhaqP61Uqz
S4XF+DdcOvxVzfvpySua/Db6sPDm/ibqO0uzDEP+vGhcmhhhztIg06YekuQZcZvkWZ6Vk6kAgtSi
1b8a2E7iV1B5CLr8zxHGkJTHWtcPqdFqRObmVnnIZhdGSA2BFjt7aHHwnnFYsfRZTbaZfVbQcw02
Q22Dt3xUyk6yubdxmYOTxkuZ13GWkOMrCta9/3rXJcaEFQJT8tk1mngbB6bYhWo+vRgi+12wK/2h
GgogMIW5VBjFrsiEtg3QKXszNPdmm8L9ATo4wT9Pm27ge8lfCbff221UgAPmwCII7ay69XdTqw3+
up6QgtJZKa/R9NZubWWT+1ONnYc29Sszn3h1+52C/tprDEBsk+MK1Spt9SQPQ/8f+WcoX9bKYJ+y
lA1KPq9MpTD0o+NjXCjUfD3ghLWQV3g0PIrCTu39PQLYZ/rVL/10aSEG95b0qIWIVFhviY46kPAy
9Y3XbbUMMOh7840eM2wzKN5ao0XW1eqiN0wnhqWYPKKaYQOqNA+/dNijGEkG8JQh4yA9rjQTquuA
kA/Yc49/T/9dVllLbPwBi/dwGWn+Quoy+xMktHyKChaNCDE/BJofRTjM1cowmnA5KUF9aFF1O9hq
+fcsyMYOJ6C55dEsz2RdU/rjrugODtFQ5nvLX7N1Gc74icb6vIsZzm7TnuB2VwfVr4fzQGiJ7Vxm
wPLW1zqKfcHCsn/6LUvpOmquRujxwAXzI1876ptiwPyszMK7NBnWU2pnOU9mVnX7SPQ81G6sPGFu
2G/QngqvRltnq8EvrDf2O6BZTBF+VwLjAvC8WKMFgTx3buY31wdNQwzySe/rHAW3cTr3GAPKkjwE
ZoJ2+pxK6wbylEvAt+TbPa3Yy2Z5EZx8a0/oV1mTVsi4gGDn4Zo/QNZ5XYe5cch3i0mpXiEM+6at
nZ1IYCbPC4FFoX525kNiExBeIB8/5z3dVW7b2UoRkVAXk50hCzu4MD5KF/wD++6lKDv23HY0/m0Z
EwB+ooripez93wbqRttvTIO9zaO3vJjs6GRotnsdxvCPOnk2zB+KK022s33zpxqr/qlUjL3ulN62
YA2TwF2wlgQivedGsfMbovb1sW6jn6qRFjddHvDDIGw36mvZQzYgzvqCG+HwJKuQgkBzO0AXLo36
0+MwOO4f7gV4sKnVnTCP8seFlTZ/u6jh1DDBqd2mCJDGddrUJuTv6RfUHwAfKuMh8UvjAsvQuFhl
P7O9AczJomxAhf0ilOmFCUef3q3Meo3C0kO9DKG9pRVO0CMJta5ijByO7DJRYw3SpsL9EDNj3Duv
3iTslyFovWUVlOTARe68+HapH/x89r2fW+WhUX75LuTdvzUQpZUy1BEwp79dlNY+DoBHiq6pq6WN
qFysvchr4YzkQ002SU3O10It1N3lNbHM+0hEjcg9Vds41p0DAql/89IyOS0PcWl02eJR/m99lOQ3
tJ7wBH+S9S301l1bFMOXXm6Hoi2/NSFMrDo1sm04iPJb150CDGy+kKyrd+Toqg163vj7QjB17bT5
QOyw3cck3nhNMtosAGgkqvo24CR68EvLgGBIfeAAeuxi5SWNfPsoiipYJbPez4hB4w7PW4hNShuw
eMZdfGHEIVyynoXwk5EP8dLt0fFA1Mxawya1t7Wqh59pUEKmCNxLnjvBi9uDIZura8fK9x2uHStZ
JD2ToyTrCnJbtDYZ0eXSebegnJ3iokSLbq5mwWKtmYEhzpMYPFq94T0XZlbsh7D6A+NaeZZVSTPU
W7NpoVl2SnSemK7vB7RG4r0Ri5dHPR6OuGULpcGY2fjx6FoZaE4/iqaHthYmB8fHyHtjaDR7M223
TZ53i7YiuclmQPsYcmxkVe89rNBJq4UaL4RVqh8RLKWtWdpiLYslgF0EAojYTLmpfggdNBm3/5uo
hX/BSvtrNJzkeVLNclWx4rzmRd0fDeHhSh8IaPmNuBYJXlKJFQ5LWWf648odcpIwmcNrF8DIExx1
Yx3lsOtlUTbYarj1A7xqLVJw+L8q2D3bhsrbmhXjomlL/RwUkUkLvLuzAwKEiJLYy36yNUa4g7Qi
UmSZ62RrftscB+wAw7ZG6BtMu6sXh38AOZQEV9zpZzPLTicpXtKaXrw3U9wsYBI9u73VfdOmT6n9
kvfsqZ3I1o9eUYXXzhmY8Gd13bTJvqFQpb5YCVKl0CuUddPF3WYq1HaL/t/Wnm2AjNT71pm5/VZ4
MTwDJcyOte8kZw0l0xWUKNDsUbSwehGCZ1QqbivXAuke/FEAQp+itLTf2qr80QxddpZtPQtqvQ/1
ewmFzTfVHNmkzuOsDglkUxnvpdpszjpxMs9YmtXobshBs0MK4hp0sBIi+OOrxlUZFeNaNeXJB4p+
MlGnCZemdVQ0cBRJlm1LC7Wm3sTlGTOWgkA/ok5e7FgrH/+Ij9zF6hfNYXI7c2vJzZFAM3l2bE97
x91d1qKSY539BLvaoPxVxqb3qucloIXCblDmK4qDkVf61g8NcUFRQV+q9ph/dUF8tWdKcQs2sdWH
9FeYI1M/Ohmg9SK09m5bLPvWs7+0us4BT/TJVhZVFWOl3Ao/3EAtD2HLr+drtvPlOMMHYPLk1sUB
ytjlABlzqB186WMP2CNWpobblLe+nN6NuR5NNwtHljo7BEaVfaREJz2UPreEIwT+nMn0rNuRvtCN
ptpahtrYC6H1VKb1bZgCf+EiQTfMIp3oJbXY/NWfshQTpCQp6HQXvUFCS9aFsdJcBq8EG+H09jKe
i7LOLNIGgtvNH00L2ELmnkpbjbddbgr8Rslau7hBLFu2Uj+gKfGspfavfLahCjzCpLJvr/vuvrbn
u3ru60w1sfIah+t/+o5Z5vJeVX44YJCOwYzrJwqugeSc0f34VmmL2EEmb6HGLZIqmOMBYc1VPL0e
laJYRSb72LIYUEPk6XwbW+4RgZjhOfJVdWc11rBXdcM6WX4PF3BMi9cR1S8wwlH4o6ymXWv2lb9A
c34VQG28TIr7Z6hgXfld7e49rfmlg8ogqFeHa9GH4hQosx4k+HM8GQk8btpUGS7GkCG+FBbe0pwl
6kNyAOSRW7HypdC30Wt/y53nVte8H6vrWKOYlmOIs8KWrLqWwOrZr3ueESyCupvNvMLhrUuceBk6
Q33AZ3t4A0ZAaCxJtb1srZzBJfJgejvZGppdxborKHayVUEMYxWUAxq086Vc2HFr4Zv+vTg7Dq29
PG43sjVI9Rod51Cs72Nnm7FAxeXd7sceYbqK/b06eQdplS3P5KGYTbOlc3ajj+zAHuVHH8/2x3Wq
wM6SHWVD5YULtVSa756JAKIoevXVTwwDjSKrBqaWJs+KUQrcStvie1WNq1FRNYzHQrHpuhoPJwJi
R72o41ufhH8MftTvpoJWfeMa3XPo6jESJ2621EMz/54kDjeFor4EhPUOal0E6zyL1eeqQrChU6zw
aOAJeT+Udlnvu75DdHQIj3jG4RUA9ulvqzyTLZi688KXgzERnx07505ZlKOSG2pDvwm55RC2i/Ea
tFAlrky7Xbnx2OxlEWj6BQWE7lpombkCkEmeFF9i1j1xubeNxr6FlT1CdksPsiQP7hAWKyfTrE0A
YeiWlGZxm/DOm7vLg0YoeZOmtnGvs6zAvpHK25iInALurInNROKpjYiRkT95T0QwnnzTZBKYtPTd
zgE2TCaiRLLVTDHMdIvWWsrWWMvE1qpyd5UOJfsS9QXBCv2QzId0Kv4eZN2jKM/+zzp8ctudSvRO
i3lOR61MnyYvSXcsYnEsTJpZ0TgsT62wy+1YuOJUDaRCiHp256lVh83gI5rNncJzxzLzmbSJtVYD
r7oMcCjXZGR97LqGCNqNpl0LQlmrKQbnh342ytuIT2LVjkqSbiKeNCmY30HX595XlZ/TOJLHcCL/
g6xUsBpqmLmaqXkbAZn/iFoZPrKIuWxH39Geo5JMYoRT3psX418URw2e3YW1R3EJvlXPTzZm/JRJ
6537FM9SpRPixc70CzT84swMJl78NCTghWb1Rja6oa0/wfv8IfvLQ6Im26Jz8ossVS1vh6YA3NyY
DjIsqLaH7lQ/+/MhRr1nAU3R2soGYpMA5eYuj4ZHnWwoSu8/IybtIMLGR3+zGW5GjZZijk7ORpny
DIJIi5MBO9JnJNzGW5C2+l4jPbqQnQfUhM/Qv57ZIJnB2rG8X2XqKrsBv5HndjBUllFq+q1wnXaP
vWp8Vkf8DbHGY1tptAvUwZyd6kbRVdaZ7I2WU6ENG1mUDW3p1OvEdlXkTxgmD0M6dtsxNWJij/+p
yzGfr43hhqEV/FhjMkmJIgoklYG6PGK79U/Rsh0Sk2gF4tMONXwdZLlxYMJw0sVgQ/6z/Dp7sqHL
LpuYX4xkSrXLhzraZ+jK4MxT+Sutgfnpp+0JSTd+CwyV17qrQEwpwakv5SkMwQZIdWC/uqytnyTl
Q1PVz8QR6MvOBJA+NO4lSfgQ6XgvBRgIA1WY0KuBGLlw7MY4GprI3hoV4XDC58bemosmef9V2Snu
VraW6A6uM10tN/5YqWtlsEeYg2m/gIc8nUNrdG++5TwPwky+WiAYm1xMOH7NRX0qN07UlZBLYu3J
iwiJx+SZkR8wlaeed6Fa+Si3dpO5GoKy98kF8MwpBghZFeu6HrzNH6crd5WOU41SaWKHUmPEUs/4
QkfRPjSxWbM9zFVWwuh47nhBRFfZhRUvyj/mrBxfF3srN375ZujdBNl8Un87w9Tdmzw4LTLyAAiQ
JP+nTmOfJuzpKocYdmdsFD2vV72qGdky9qMNzD79ubdK95Y6jkfmsxmWsvNQ4jHLhgDnwBaWO4lV
fYkQnL6f5mJORnuRxFZ2lK1tDUejnBQBgx6oRDM13/wuMTBerSIAp9F5dsi+oJ9P8i4GjIQKx0LN
O+XJgYAEkT9dCEeYbzgEWM+2HX+X1eZQjrtIF2hbzb0gQxrAcKKvvjFrwCrxG8F97Qtl+WQdtPEA
6A0xRKXaISaYrQUykNiyW+MuCAaxNvtW++qr6WT7hv1SotVz6lSMWuQlLD+28ONVknPKPHT7vy5d
xrvQULa52vvLKajaNeRozVooVdE8s4NG0BwPirUeqc2zrJOHwgwrJts0BlRXWcFaB+eAaKaPcbtR
GsEaoSmoy7ovNiBRuS91zNMw3diZSZP++R8nsVVnf5qx3VWK+FdTM9dUNGGqhiIt7obNPzrz8qye
1eXlGd60fpfezx+1j06dBhUpxfNh5YGKGKAg/Gfk45LV6nENqVv/GH7vNF8jn69h5RgBp4WKsXOi
GDwsVvNujjppc912fgPVKobe/tM1KvNJF3xGkROtsjbzL0nhZLuwwFbcUtTwHCCUsDaKQ4tIzMGA
17RQ9dF7tYwG41m7eQsqxXvNhKreihQjhDD1XmUHRS9ZpBTqTVbFLi8UtW3OsnsFSWdRBqN1qBxy
LG3SkfBQ07dsxBCsGCIy9HNRb7Eo4ZEmsDkXPae2Tp7UH6UUhG51aZ3hKNva0UhfWhPmbTPZ/XIK
EZIpklf4tryYQqxzoTNeZU+788inhBPv+iwFGayWi8iPkyfZmEBNXlZW5K9AfILYicDlGmNsYyBr
RhcLdeALUnzJ2SOOIksdU4dYpKD2Vi1B05WsTKEkINQFgajRnVNa1HgWjb442aMT7RB6+C7rrbnx
0UOeIX/wZZpKuZMlrwjZNKUQSyslAW9f4h+s5goC6XNR1hllbS6hLU0buHUgH+YGVqXNCkHyaNkr
eD0zIfTsNTVcHTDAeSrmg9OXzG9hW2hHqDoLs+ydFepuxpPeBc3JUQGbDXllf/MRSIcUE/wqE5wk
FaQrbi6JMsRrkIVQbSV6dZEqReyRLi2OvpMj2k8M3Roy8T6ezvOeG9s6ZYnVuLXAfh6nhsF29hir
zvA3PIoroRA7i5JXVBe8Y9ABzIs0EX/rjei3iXzuVbPS4gydCJ/Eub9rkz7o3AR8VgBROhmJ/GW9
8sISX3mBQrC32tp+zuZSgsLEKmrYtckegqsdNJPwuSyOwWS+lB/y3Ba5/+qgsEasMdMOsi5WwGub
Vovp8XyxEqvI5zH1j2ogvGqJHcOVzXl+lp9bhoa3IoswbeTQrtsN+kQqcMR022HBge6o17zDtCKN
2NrB2R0GHsa0PuKo2l1lSc0vTWyXBObRS8biF1C2yhpB2ydaEH+UfC8w9Up0CXgXb4WNN5hQQ+NJ
hSewiZ3Iw+tpiJZtkvffQi08Q/ADZ6Uov9n2N78NNfoTxdZ4HPrIWllRkV78yEsuhaJsJ9QOCD/p
JgGAboy3WCgDCZtb+y45WOpIbAuUo+Mp9TvbRuOi5/5zKgBJJlbdncwWZJtsLJx6lVRYQ6QtTNjK
nALQTSx7xpb/ezzXyYY8fG7jILrKQl/N8nw5qu1zd1mF0m63yawkXXVol+HYQ0IFtcIWw9d/rgE+
b1tO0F0xBen5X4tu2+F0HzLJXfw67N/ybJ7yUu2Z/XH/FsTxp4NXBj+W1r1NeewjtaE0J3fOrQqB
anPTEDKXI9lH63Dwvfooh3ouj1FI8Okgx+ZONy671vOXqekAEIqC+qnoqgVRaP8YjQaK3U5QEYEn
J7YoAt/awO2didWe/T6zzZcZBITXMKpKUrKpuIrMbHDkLdVnS2/1jaEQmtREH++qAv0c6IT6vjV0
Zz8ikY0zoQX/rVQrWFlI58AzaZ9ddtJrkZbaFWRYg0lBF7wCfmiXBIum92rSVNK2AqkB8n08NpF3
gQzZLdSov2pqmf62/WjrEVMIFkrwhSYSWgpef0UJScNoJq83Gtzx3yKpL30wtj/MrvlN6lHfVHid
LNPAUS5R3fnouTbKKqtS/yrrUMdQt7C8/OWjrsUZAupr/dnoiY+OvZbbZz0Z7he51wlfX9oqydbi
nyuJxPwkyOsc5HXlgcV6AKUbeSvPUzU2zeCqBRz+NYu4AilsHoXaFb+aWag61KHwa2NkXAOrh5mV
Ov66mxvIrhO+Lb4rZqkCLRqKQzRV7s1VlV+yXQ6c/hnI2vCjbusfWIIGt7AR/s320l+YmYdAKhDU
X4JG65Lcusq2MSg7bmoswowKyynFS6uNp1YF9rRz3zTwEbWe4MTJ3vKavhrsQtetztP8CV5hd+cs
n+Dc8VHl/GhYjTugwakKiIPzRXswE6uJndLmXo5LE61jnHpaUR3lCNZK4mrvH58xKVVy9O305+Ov
gDEVgw0KutWjrlAJrtVhYO7kd5Hjp0HbjJaKhdX8hTokqs4qdPDHIJbGxU6A3oWUEnoHkTS/798d
QiXKKAmhh3/+FNG1n6mb6kdZBYmuv4IQlQV5Qc3m98at4Q8ub6wj9ahcGgUaUqZVRSuvnQCfpO2e
ZV393ieBtatRgcIiadK+FeGmRhh2j1JWtS9VBbwrKjfPSM24TzweKVMZ2KDK+AOwTfvWJ8a4hl04
HYxOda4SMiQhQDPUpzbr/jVPEmtXcF9tLd+YPiqfgMB8hUhYCQEunXCQ6dizyXd+v3ThffeFY8FQ
9oc1QR+AQjOAqBbDzxHJnD3p5h6xymb6VLE1KGaVNcPE8hX6XX3W+348TRrgD6HH+jIcEbwZ4LRg
fwJW9wTTIGK7rUcLcy4OCNmdPK0mPQC7CaKn5bK3LfrjhAdxuZCn8mBVY4+y5z8tzj9lp07GJWtg
bfnoYylWv0gJ3K/Jq2PE66B8hbrHfw7ZvEt9FMdSnw7CiO7d+nkfa4Q85l1ZHjQjxZDWiU62bXXn
Jov7+4EJs9lrXvD6qJJn4Uwh6G39R2GjUeQGrDxkfRYVxEXlaVEqv2LRlLt73ePC92bZJ9f9cdNb
iL17Sv8GjaP4GnqFhalTG3Cz0ZNC7is5RUi+7EmqabvSsoZznjbpuk6H6hUWi7kwChwnU4CzHbPq
DZ0qA7HT6VbExMuhX3mQedGklNReot7Eb1Nb3xEJdT41T2ADlI1vg6+FJ+hYCEHM9WNGclOg53VU
DLX9rNR7dYnd4CEzmNzbQnE+rb6C9CIU9TRWtf1K3Ggj6wsX5rMeQsAG87EZJ2zg7EatVmPZu28a
E+zCCazkR9nh7qk4II6EsusTMHqEj8JbXlbVt5pkFOs8s3zlhwnWU5ZFz25t+jtTNNMixJN8FdbC
Ri4F/dwSecz7J9itLt5GjySP/AQkag6J/ARP2U2ZFT7ZSaGsErU3tlU2QLCfXEix80HvEMHIEn/Y
qc6Q3WQD0VjAUGZ7kVVO2CbHUhi/ZH/Zgci1vw6QZlzzwGHmY8b5u+t3b36tTlvD8DQSEh1WbKr7
WboZOtzZCLRj4G65t8LYNq91AhqgN3FydesXYnLjIi0Ce5uFfvZRxHmzUDBROYm6yT58teb9rBmv
rdOO1zbPz7K6bxrvUOdeszQMO/vos9Sf5S3irWwdC8tYlLBVnmSrOqWb3HTHl3GyVWSE2n072i5G
9ryJfBTQD11p5ECKquYmD0aFPKjnocEti/jLNDcBlLN3gJ8mc6lAPGMPOakmE5+TbjQUtjQWAIeF
Z7Ua0oV+81Z6RrIhTutv3LloAcPcpn0Wr++tUZjvCOyg+OY37NGsutnrqHAugXPXbw20kkNpZAry
gLTC+vSfAJ3zj5kvVSF5s2DlHm1dm4StHE8GYMZwg5KnQ1Mm4wWd4qMsWZlDHjjI7x88e+i8OuKr
UosJ9A2GCoRHX+VFfH7PLsV9Rg7D5hMbba2+9rhc1hChCvhUa10JhxtsSCg86th/dAqvu55l78+g
Cvas91mVEP5joaXMMmbpCdS7+F4BVIY0UusXZ8qesRVSllWNuErWKdmmaXWUYSsz2qcGq6mAiQJH
So9gjBkaFwjsaBYPIIiMslUXgztbKSZ1BRlr7M+tPMShdiqSZx7S/vyolkWfKMg2M1gBy2LWiP4s
z+TBtpyBvZmLnfp8IXQceJHJU09HyapPhn5VOmqyr0jsbee136GKbfVpnJxkIwKdGDTblSUaiPU3
tYRfJXLW9HXzI7TN4Te2k797MWbwPvN0ZdnZH2YxHafDIPY2pqrWN99X3v3e9b7gZE8rgpnTIUmG
+r0l22ialvKlRf6wMWIbOUS1Ur4Sa5vWffLlreAXW+jeVdV7l6X1tkm6ei2LUQcXwCybfCuLWeV7
S42Y2V4WnVzRFybClMf72Dj97oelWExxe8COMTnpFVpv8owN9EchzGAnqxqvtsiPp/huE358LZwf
MnoFJ6C7Ve2wkaWxge1BsuVZluLSG84wVb/Lkm6W1lPYRzMkm7BXbmnxMdJBtsoQWRAa0z5KZhbJ
HEDzSzPdmSOmBbKzl7Yed4OlrmVrHMGVUo3Cun9qgdTgCiXQAODcrDhZVSi0VkG7l2NJNABGNJEM
lcG3KuibRQGH7km2CjH+JChbnuW3aJT2khk46pSVYT71ZBYWiSi2Exowf2qYD0Tl7yfaXANIYZPv
/LLERMBuuCdwTAlKzTrqPZlpEmicNg1z4/1Ulv3BynZw546YxoL/XOVj5x0kHi33pv+FUZMNg56u
QATiIBgpW9y9e9IOTv9lioJcHvl60oafwP3TdyJD3rquMBDMBs8hggfdJIXWU+EfYNXPqtmFGxMa
77MfqLdIjcwn8Kn1LffL5jR19blVk+Ymq8YGsmORo7Epi8wa4ZFX7UH0wj9Z8USMVJ66jXJMeI/s
ZckPc9Zc47zYkBmFUYkT7Zrh1X3wBSJKmd5mZ0UJ/p5B+vp7JltDQuXn/3+/3us3Sh6FBKn/95X8
efy/rvn/6vevuvtn28y3Xdxi1Md+cWHoogfJ5uI1MMuvVQJ6Z/nu4I7+o1HqjG2MIw6YSqL7VGPT
KhwYUQl6/4tKFU+ZNegvo4GStTHVOeiwovgwCshgeZ7eAAi7L5bbrGV1bYIe9vMa995I4JwQJ1AG
ki7ajFFUXdIpubCAdbdW3/pLuAyYsgKNIJs2l9Hsw0FCtjuPssjgJ+cGzsqzHYg6hEifNGa766Qj
9oSnKXQhH/05L+GGUD1nowK6XFUV29EJyddjFBXhp2stw9luMmuH+DgOKUXXHT91LILuvYK5l/K3
V9/af3sNM3tOXstTFJ6FuRcOX3IwyLb4aOXV30GpBTJM1ad6h/lHvymtNxf5yqeKO89CGeetd/Th
Ke6d0jrQltb4DqpNXu6C2V/Zlv7KefjSFb1zlCUMnJinkABqeFK2OLFgkRDW2lGzrezJAHa6sask
fnWVsl9YYOJ/wf1asAGt//SVePO1UvkIexwp20xkz2mSR/vShQiMlp77nJssdOdH7VOPWIGoY/2n
iRzMqNr45zgzsLxJQzuJn2UjP5MQh7ZsGsVbK4S2F+VsmomdrLsbBD7dsgjXOgZEmaI1PremY8MK
SO+sJ1nEd3qXmJl1s4j8AI0lUhzgtBmOlnfKVTDETlf/sm2fpAeo4BrMP+sQ22iDF3kIHf1nYAlx
rIwweCnssdjwfiiXKqHH2ZWFkD/REGfaTrrjElAW/VcW5NtOSaNfqoEZYZNW7QtRK2UL8HvcWaAO
b5oRwEWcu3gj2nKkKL4RCOxWStMTjYxq9SnSiG6pmX2dJv7n+PjG10YAusZXdPquuHj+6APbfK/J
zWOHcOKqQhflu9b2K9Ppi09ROe1WrROQ6cARP4imbWSHMs3xwJgvmcA6VLw+ftUinTGReZNK1nMp
B5z1KMk2PVD1t7mt8wzjBvE5PTqRniDhgzuAAIoCYKzKz8FsYyjPRulu+E+rbChmf8NHFyuFHJyx
6Z8trXk/OBuEnFJkY8jNAgShsi2iXaSq5lM8l5gmTJKDiElWVZ8DHnXbZ4+17LFBynSN0W73rerS
JTDH9OcYfEEgg7ExTyOEwuOFViGwFaXznBtbFZ4lcgaRh8dck8qWLtzq5qAvR7xN1mMHsnDdoD+D
q7n9P8ppUXx5uJ2h14fWBFhQ9Kel4oQaKsYBY4ntQ38CH0+2HbKso4u7cFSMLSrDmNZOmioNxG+V
dQ60jxBK2G+tbWb4SZ6+uRVPm4q3wzEaqvDEUjpZoykWfqRm+264U/M7nqNWbL6+l72uLU02y5fR
NpO9YrsBgrumfi1jAD9eG0XfTdNZ1Oaz1SQBqcBY2/vcVKt4NPwvJGWI/08EfS1FVKxJ05us72Md
GYV4mrascPmvBvquK9X2tUZ182TkODbKbsileUv8LuOjbYTORxFdnPlDolPbquZ5xIwrHyrrRXqR
YY/1UaHMe/dlHQYv3XjdmK5lY2HkzdYWgKGM2QVEnb0/DLvQ0W7mpk+DWonXfU9wSXG1aH0vg1X4
bFjk7uUQoZXYiiCxfE4G3Ma5iG2w+Si9QEM4xi+xOiH8lF0EVGUvuty9TweIwqvUipDSldao7izF
9rdHMqu03YcEGSTsvEDXeG6XDVGk5BuQTuPyb3fZ05slUMQ/3WXdo2FmjUzR/ZqyVn7848L37/D3
el43OYJtAF9Q9nhcS56JNcAV4uQlZjQd3ur7EPzmPsvzEJmVXHsVIXsZAF0XWZIHlJWqyihfZQFX
5tcu8arzvfeoF0u969A4nAc3iRfyfJvGWhY9FbXmyUWvLClQX4kn3fjAejpZDfgg7WVRoBWH9Eh7
K7lhbzNJSVbHVuPs/zWINDZq51FhfPwfg6aUULAb94TGJwjk7Hu8NTTPalGkpnsxPOzAPbdOVvKl
mIXeJmqG6gORHmWbwJzeOp46fJYV26P55egJzBMUxyQr4PvetWZpvWjmhsHQkIQHzmmlcYVPADSX
ReqY/ikCAneSZ7Vb66ugnTX3e71/EuZzUcTJtzBsr1M7m1zfj2jGX2WDCi9xWUZd9xLp5rTuIt0+
JU2Q7ZsUFwSTafokG2QX2dkolfwWtOIK8BafwEmbXvB7LLetn+mI63nBhdxUT1in6X+E/8XYeSy3
DWzr+olQhRymzFGiJCpYE5QjciPHp78fmt6mt88e3AkKHSjLItC9eq0/IFRk6Jnzw7cTvHRyEGQ2
34Tf+o9pPSRXXtDiiLlBs5LuPhiEs+16yTVovN/9g+idnccbxckRh8S/FkMr7DjSTf72vireVk3Z
vi2Qfollbaj21BFmBSh3bLtTnmSbnuA/XN+b5Ex7kkB1s1ENp1lirV6+DqXx+072hTV9JAyapYXy
Anqi/rpB2w0FsWL81EQKqxhf0wc1dHjEeaIW4awo88+AWqt4UFVsuEXWr/tM90gvReMngfOhrVG8
aKEMHmQ/qpb02z1iVW116y91nxTM9B0EI6hx9GMXd/8R7ICd0zyQgRKM6tg49L6r1QeP7PgBXg3Z
6GncWDihLoa27F56AR917K23nBxPscyi9jOOKhzACr99iWDRbxUXsavb6KwmquMroJNjfYmgea2U
SQNJQ55ob4J2X+BYNVwG1VuL3LZeTKWxXsYadrdZuuZRNkH+iO1kFfWqM0LrhYSdWNhTY+9dleCU
cwzM6yRlUauccpOWQ/iiN0Wyn5TSv0k1Qf3MV8Jt6nUGD4+MWY/apejewnmFDA2N3KOVRhse6qE6
er4xPOG8gBgFnjUbJBxe9ITqTyES813Xv3azyLNfm/bOAdW9lk2vsN+irnWeBN4njxG+NgvZ3+mQ
IZQpNQ6divqJFhbtzs4sc5+a2Xe5sN2X2CKhjJ/ZZYU+K7+W3UX2Kbf0Y5k28RKA1HjqsjmkU7/J
oHnCnufg4Gm1koG3I4JoGW0wdE9fenUkdV26yYtA6W/Vz3fj3CdHlb75fff/Mw8DhSd9hClUlI33
RbNAg0VJ9r2EB0dJXXUf0yaqjw2xEmLY60EpRpSpGuM1DkL3iBPzuJAR1605ELNayCSO1RS/+Wpq
rWKNwhepXB8ZGfKDKOU6b0FjXvPcsH8Ewj62sei3HhH6CjEQFZrlQPoHSYPsBHKuQYCQO5Re4EHO
dwpZgBVmdA9IUVWvEbJKcm0YVc1bFW3THghA6Nf6gzRKlv0q2hwHqxAEpmaMewr/zXD2BtRZK73B
HK6YXIe7VuDy403ldP0zofKSzzxKx/81oQl+tnE3PcjnF3fEZCUwLtvK53c0/eLYtG2+uD/xqJKs
TD/HwaHhLKya0DGI4LofKYe2faJa7I1JQ1KNot4vGTU2DcJVuhTVSogRl4qNn1OsDjbEhQYZcSpC
GfESjkWp/1i1VnmEPYXEPH+z0Nbstfy7GGO7UnW/QvsGmHHqJ88SpScvXQ88B8dK2J4zpE83qO/H
ulV+m0q8HmcFcJUz01dMG70lz1r8WI4IRyh2ZGzqumBTDa1wIbMNMyzbTO2rSe3wmroE9ZXA/GJu
tU26UP+rVSjptIlVU2w4UqLFL96TKEsf5pQB5TXWfy8EmanncbtBgIhNtRiGhWi75iz3WD4EXQPH
xPSq5QruJLOZS11W9e0Se2MJmj1Ttkao/+6z5js50EKHXtWdCupMm/0Gq9A7o1f9PMwtjNatF8/W
L5M/ZQ+yyw9hhldpY62VMRZL9JL1tRLFOMSOWg//YG7D8fGPUhndlN6x8lZehK28V6lX7soKD5qB
PXORSJeO+yHjPiJPGvcBeYdhEoAWVzxR52cLRsLDWFZ4PK6rviJZmAfpDnEjc6f3WflkpWaw5BES
P2JSSPPbVdQOnlJFbl8iP/bWIenot1KJoPFOSotyV5vv4gw1f3Lt1bMb9sU216vyMPZe/DBSMljZ
k9q8l4b7FjWm/1NzOLIUo/NNfigbhk9jqJS1TBsEel8/IvgYnpI8QNeRluySg7J/IhXXywyEHMVk
IDzNfXJGQfYIfnon1jJMuV9Ugn628PZ7FXbBLYZxtNI44ZpL5aLwhg/NKw5a4k4vZhvljyDSUizE
q/HDVm11bdRVt8bIRUcn6v+KpxIF2KcBH4o/Y+5sdnhv+nMz7HJnqaREjHIg9+KG+N0XK767hWUJ
79MKPWAkGaotNdaKj2LClD7QC/Nb4o8LF2EWnLGwb9KATIYYciBZ/qcvaQ110dowtfIGVWYk7IxX
1zTHQzxALJeOAP7c/Gf03iSY+nvy/bOlcNYe6gNn6WkgL5y7e+Grj/eeqjStrWmypGszK+I+0AnY
9AT37bY1Q+cRIBBeBtceHNwiIbF+bOZmpRjdpk6QglaFFlxRDXbPIo6uNSrhV9lFlnynAcW43OZ7
I8U0mCdbOWjqo7V3Z6to+QHLqYxnBGHl2P2fo/IDeS7Mhqe0aRYVcH2EL81fGQq2gadlnwMJSvBy
qG42VMi2OQoPAIGQ6qypYvLdZ/F19BDUIqRJv+tEGCB1ul1rmSXaGJ1x1ijR9TNlophpFLILMMO/
XS5d7Z9ZXZJ8p65rnSaAZs8lAspBaWRXS4/Flb3xQ8D/OMsutMysVVFhXS4HNQyIgHsDxqPSYD8L
lRxSOiQrH8mV91ro1BPN1tpX/GLv7uiewLAVz2pN5lET1lF282ORLZ8/ZJXhBakgXIC0yTlKFghw
sa9I8lgHc+aNILS5SWrQfTIbpgBAfhK+CazFKc2dTI7JAdlnGKO582IEsGuBCtQYT8DJJjy45pxf
UrbQj6x+2MsmRC1oxdAb/R5f3X+maSEUGTmNmveqTOF7CzAQ4NgQnneg/dQOXPcmtZ1FTNT4vYHx
M2i5/7MbUQUaAU15KkwXNQSjD+y4P4yWswAyY9b8XwwADDD4E+imEQWm+v/cDTwjipIGL6zX9SIE
hHaRm2mKLvgiNodkL5tygKO1snfT8GsBS/TiVTGC2m1sIYFMOLfkfOZujalRlzLeNEsvfHE1/N9C
P3yUXYlzToGTNJpN0lUvbKwhQX8vmh4dO6f/prokWsXUhS9AgoM9iKFkq5JpJ92hXIpcK1dJV1I2
JgJ5sBphPiAI7Ky1gVi3wbLp1hdjokgRW1Mgfbv5Sc6DPh8tUxsvXge5spNSId5O5GS8yiZ2id1t
/72Pyg24iBYWr0O1sGWmxsj4faK2/KkLFH2W4NLzlWY4I6QZKp7IFtTPnjJspsEBkzm3VIrrxxFi
WxHYuKzaePbIv+X9Aupnbeqw/+5/94rneTP9VIxZPiTUc3cfzWgrtW+6ZmGrgbfqCIAW7EnNYkjS
6rkHFLjMK6HsZK7ur+Ycc8qmBnIVjQMl2CGmTVDaddpptFPt1FJO2jaN+Slbsj+ddIwW5G1GMbyf
lPHoNGF49hW0OBo9L9auqMKzLUxOy3IEJQt/TRW7WPBKwO+by0wynvEHv13HMdQNTg36qznk66DX
nK+l++QD5fpZBWOyADntvEbA+DiIENXEha/thxTpkQ6dnws8KPK2xDEfiR+8jXXhPJBqHVYi+EUl
C2enPzeK8otnXo94mn8PKeBtmhtVF5vC6jgYPGlTSDodBdqGJcQ09pLIm9X5rtFb46Uktrs4gfUp
u9ukb7Zd5Sebeqb7JllaLYbMyB9mfPWbETUANZP+vahEfjAUuOCO55D0ABPrY4q4ytrIOSSNY14D
zTsp8/lTdKbGqaH63T/P/6d/NAg4M9ssv9V+wXcW4qsHQM2x2SHzsk4WHdv6yYgHJKRFr62bIKRa
NStKk1CfjjjVUYGfmyN57h1OT2HVrAw7apeZPAR2zcyQ7vODbJZWjD6VonzttBKgug+DdWEKRRzA
6qOeXNmRHJVzAzfCABVUweavYKNrzdWomuXy3idzJ3Bq4KX143pwZ9H3hMh4fiPkm8JaSijmgKu7
vSXzQGM0lOJxejjIPs1Q9c3trRNtbuDhrcHkqtBjE7VNhDffRXMfsGssmpHDXAR27C4zPay++nG3
CtrW+aFguYfD5kCdNdLNDTklPAyiKCMnAvUW8rJRfrvp8Sp9PpEsJPWf6caSfKeKM8xcCCB7uyko
ca4whOYPZPAyG52vXiCUhS9jyFlYjhYmZixkmHexQgkM2J/4cFN03G1h/7BL88nvvPa9qKtq3Q9j
fdKLzjsBYETGWFUWkwViuAbu9a79ucun6sWn2PE09Ib9WLjaRdob4YdpPyIzfJFhj09aAbdk45Lm
ebErax3mRk3kzbIR76yimHkszdENO7zJi6Z/nNoM0GMoPKCj6dUanfzAFo+01p9Y3og/OYJ0zwkk
A6J7UFPABsD4zhMmLeZNLB1jXYofQeOE50DK1HezaYKUrTf0HxUaRChaomF/78buJX+Yx5yOI1PK
wo8EXz+q03HSQC8p4VggkIOHxJy/b9CqWGKfJxDaMfu9wLpkaeAo/g0xXJLx0LYtp32B6AdnP476
lYp+PIyK0NsXcAy3yZCB2HBOHoiOjRsVwVYekKJ4gBjo1rg7aFP8PnVrC23Ld5ei/TnXwa3ejlHz
h5yQHK/dtkDV3P7mxS09rfF7/O3PnZUkzKcC36+wEIvY1xLwpyhHCjtQKxCngZE+UMLUX7lzEe8x
J2+TGSnUvfkNtCZRH8MB0ZJOZmlclQgx7NRp3xsKbh8GR1L0BlUWhgwOkPC4+x/NDn+ujRG3X/ow
Wmqjxh6IZDIhc0Ux8PbslkX1UKgl0K4KHlE643bUj3b+EwbZ+AOcSfbGnlqsMxFl51g4yVGhHr/x
BpKXaRFPC4AZAMDC7poVXnUKzak62UGoLIVj60vZvA8MVFyJ8ueJWIoEwDTmulofDSP2K3MauxRW
uKVyBxFdZpjmi3RBUYt8zzrUn0COwfAd6wcZVyLbkC4oVZt7BJfacCnb05ib+4gFZKMnkw1Tt2py
ZRebVrNMbE+QNWn0J3zSfpIpys7wW/0lInoKZI1G2VBlaCjAsdrEYlqhIKA/yhb+S8Yh0SfyZmrI
xp6hsLoYnOw9DbBfiRRVJ11l+kddCZWji07vsJftxuwcYBhR6S0sf3rlTD4u60EU7zkbNKsVL45s
hhP5PgOHpIc4s/N3V5Ch9ao3x6uCS+P777LXF/64b7URkEKN55kGJn8HGGMjv68uay9T3OgfhUnM
YQqIl/n8duhiAtFCEerJGKwSndmq+1rDI4/cFanf7LvS61Aeeme41GNvH+KsMdZe1Udf8ALf2IkJ
aiRRyeuPUbX2fKwQa4F5yZzL0jOgt1Xu4/6FkMXRjeG9vwEmQz44Kq5V3gYP+rwH2VHTr1yXg3Dm
FYLakGvtixrYs/Q3AKraI+0PfmIelB/QEw3d2OVct1rZwNA2QnQEgyZWPH+35fhAwh8skYlEAUSy
0fSmrwhmPrHimlfIiZCxDOx92TSqr+mLlnYTZS7UQL2INKjWpRXaLMOtv5rIF9qdbjyoEEMfoti9
eE7wCzCX+9xlloFkMFAPleoAa11G2j2r/VOOjsAmUVTrKVdNc4lYT/vupLy4o9f43yc8OW8QRJ14
HIXC6iel0k84GfoH3ubVsnfd+rEA0jel9jerSHn1502VREKzELFf3nZgUbs4hNjuN7k4yIs94VHt
Gll124XljPlnYCeRrdSC4meT2URZgfkr9vSD4bjOZ2fjRUjtIH12FBuSdm3lZFiq6pTOtIkhMocX
vwHv6fSWeM8nb22jT+dcsxK8e46uV6sH6z51YsyPkT8EZp7WJ3eYSko9szsoWl7qGB+GOlGNd9au
dao3LH+xk5FT8S2UeOHg2702XnStLC/5L9khL5LLb462Sh63i3ZTBbVf9ilof231ovyVUydp03DV
G84A+Bxv0ZDz/Vom7KdiXkraYz1nb2dHB9219GdUZm82t7BrynWK8sQaJt7sO18r8CH5U8Twaz69
Hq1eiz+TLvh7jW7/bRj5G3RGMr54Ik02DlvyCTn8/IhiiLtpEOt5toY+WnRl8Aw63DH3iYsOoFoA
CPT7kUXDxwVeaYZggz8yCLoSEH/i+MYDFW6OHZqps5yS0+HB/4IBT3eu2E/2fo26moG17fuoeOEa
tke5s+amX2jJIsnq8kGO1tkTmeHkLfdjcQEy+Ib2ffpuXeyQt1vW4VQRFg+N7V+ly0yPhMN16G9D
chwK/AVFmeAxTLCoAWAcLgNDhAc5nSSDvsbSPdnIufbYtLxC5FlCPW2Pt0jIUULgldAVpGNUPKel
5F0ZKOXZQAH/3hXOg02klWf42nZBhZ917UGGppAm4PYpGd4XcywKQyraq8KskGdhIXAMu7/wJm9v
Ya2voGlS2e4WamO6SDnHrkABFWsl7uqnpiutyzRsZca8dsdpT6gAYVjm0zPnP80ZpeB2sXob/Wey
C5Rg32dRdlDM0PtKHOBO4CgxM9w1qV4iVJ5SOIXG+2BhTrdxVPNZV/p6O6hIqsud3LOL382yL4xX
uMUvIxveg503wBMg+8l4LC5NDLwKymjzryPHZGv+Xf/MxGYru+SZ+JLnrY5VqElrvssRjb4EQfT7
7j4a8GddlGUQsbte2hZBdFcD8M9p27pkrZrsbYGzAEuC9Zzo3YCps2//YCql89nVkf9knnwUVZDB
z5sNj+9gDEMng4LP7D8YDdlUhg9TXVq5W/yYfDjHJr5e754AcaqVroKTvapsnCGxjsBagqNV6+O2
dkEgdP7IycqqkzdjRg/5Ti6+99DFak2bi6UAfjq1bF9qzbwMIhzOUV4N52C+tOOowFwun2S/vGBI
m4BhzhRsW8dwbU5uBJSbosNoRvrhjuKulLq7eAL1DYkTtzMWUBBL2beG9bHWKnDiSb+/4cSTLrjh
xFXoQvj5TgVAmPmHC5R4ujBCcngCniwvbqKQ+/GSbJeBU7j1ac1M+Zk8UizzPMVMxgtyhclFJTc/
98CSCqhpDjqYvhx8vx5Zr2igzVlV3zm5rdpgz1C2GwAkzksP6AUcpWX+sKhl9RwRfTXYDiAcZpVj
5ag0JnmtIVui+la8Arg0HoPW+Ca7yyEKdkkT9GvZzEObdGjqfLFM99kgUIejFmVf65HwcvZAn2CH
YyIV43UMGIZknwdovjbNszxx6TPouhWWsbsfyhBkmchizBGTHPEkQa1ty5Oa2eeJx7rENMXUjrfb
McIeLgtEtZadt5E61I9/NeVn9DiDIQLj3z51Zbz0gLfOD8D9e49IBIyL3NWMVZFN4CsmU186EUZp
teje81o4O4zcKkSWOZRRxJlxNEbtwUFrTPWEcjGZjSjSTrKp6BqnWsMR+TYbJ0qV/EZt3cywvvKL
3kbotplKd6oJBl5zUhVh35dfisSotxi3mBs5jXLhoXDgbqpuUp0DqwiWnCPqQ9c3IVbzM74uTX37
aIHormdGC7ijiJLSVubq5eWW4S/mhadpfw/cs/7C78CeWXVMpnsOtdgYonNtlKBf0HXc6mFavsQW
KBZcHMUPpUWmGKjMp62Gw6w20p4djBBQDIDB3IEs/hgidV+hgbhLKjXfKk0ycv7XfcQfbWS/FGtr
cUp+qTx3euqQlCAQV9/thENITXF/ZRItq5lZ4Fefv/qTh5ai4mVQkuWtMxQ24jGavzYpCp7/GskV
MzsrDr8u/V09y67KKbIdVUW+1uCOEuz998fkTzAd72z0hrqfUuf3D71/1o9SYzco5avs8tgZ1iqB
wnbScAYHgfNp6z2UsGqsDggREHL9V7+lF9WhQKLnVU+j23wRVcpKwz3y1j/PF6VOgmbuV+efI+fP
/bk/pusCZtMWaY/oBZZC54vupZ3PoamnYwEIv3HbzH2el3OM8bOvcnCM1Y54JYSMriZn+aGiqJst
ibQYzSHmD9TtljcN0Ea3owt5RbGtai9ceXo7n+gCDqpeFFxCrevXVdFTDTZyGH2Kaq8k7EAE9kaY
6IujCqUvk9pXn4e81J6dofvSTlN0ClJde877qDtZUfWGbYoK0M4X7rKwkmIr5/pnhHb6LYyn8DAC
E3zI1AgJJ5En7wTeXwp8P38NQGYCt0x/hMDEkS+v0CkURrnxPV8/Jo5enzTCDnT2cv3qhnG5SOs+
/ynqnSua9BdB2082guxt0tBRoJLQn0031g6CY/N29Oz6mRSigmyI5j+WJtnYDtFlCFsF+dZABU/c
D2m+M8RMqqHIe+lCY7pMXVGw6LJm07h3d5qoFzgkg1abBzjcqhcPcDDwf5Ao9z4XlNpD1Rsr2ZXP
0+TcXBm+dLChD7JfXlAiroEfqe1truwL9Eg5iirGfAVjP2pBYItdw90Mdhy94vzxLcD36UekpEeb
uP0jEJNYB5EiTq4+qGcsQxDB0cOeYoxYO4VW/Kg5WC2aMTDJOehg/vT4WfeLZYqi3xVwTH0FXQPF
+ovUcO6gpj8EY6mBeeZAUkzeeP6rLyitCgvLyVrLzjyA4ogZ67FOhnGvtfE78Ivk0cCf5VHe2aYf
PgTdW4ms/SMi9cmjvFOiysc7t7hMyHZ9NyZ9W+D0gmUlJNCmdsWvLCjeisiv3jwl46EATECtK8TS
t0h3SZZPp6QN8enwA9s9ZKDaZV9nDxPOHOjQIcq6N83BviiBZxMOUEiAFrK7d8k73we+UDXiQbbA
das77DLRliFjuwG+q6O4ZmYPtpX4ILWirqLKCRlWdrqThdQpnmPTOrMcNjjV6k664+QrW1e6ZTXr
Gt/Ui007XftaOSzVMkdCUQFOg2xD/IRZu3HOk+LNCUiIokL01QkLZ5EEg/4ogiA8qyqkf7tNlK8k
BSh12/GHnmViq9dpsetihJ66ID0Zmu1T1ZrqTW0phrmIUuyVvb6C7GimjyLWcEkLrOTNxCdxz2E1
e9THsj0LgdpT3aAwKTrsIhKrRLNovpMXrwGTbKu8A/8MyCY24/aag3q8lJMVT+0X/ML2Jv3zAzgM
1msBJ+U25Z+fUpauvyp9D8fH5GcOGu3s4BN4brpKjLCt3O+Kndlb2edEg362c0piCzPDrSMrX4No
rjITc0G5Q3EeGnG8yLchtKl44RXaMgkD95cep0cqYs53bereVSdUPrGnJKeGgO1HP810eIOiGcHr
EetKMOCZXb+0hjutsAKrn+LGHtcj59fHzpi0TZc6xtmDG7TtjSg+4YmT7V0UBCGGTHiJtUGyL6AZ
7fPAWzgpwlnefJF3/zTx/P094GYK1oeRo22mvDOvGKEXoTu8yotx1Jqoud37yaWaou4qByoAmSNK
6mfHQaUsLlWn+EhDNJC6ePA3Q9kCp2587Kpi0603+M8ddTcea0oZfXIq5otquAact+K7bE2o+i+g
+4JbsPjYDjMI/8j5QznqdkIKystNckeDtrZ61z9WHuILLLHtHt3kUUdkFZ93C9fSckIVyOEM9d5n
4Sd6mmgsZitTb5JfjWb+Am4zvCHd+ytLnX4/ha/kjcfTPSiTMZoM12UfE1Ir8I41YhA5bGjbXtRV
jVJX0JuvYnpnU4zfkQ3WH7IIembUF8l7y2EaUoXWEtYxSh7RX7HbVzs5imUdBwbMHs5yNMYejkh1
vLqoKDx7g3rUOhhaGRTjqvkgLcWDZCrvt5um+XAqslg5JOq1Z5XT8CRioE3Z6O8dic++4bDNvsSF
aYatS+h2gNY9qQQvXpmBhY1jn1sHdIVA1utIfqVGXF900DIrIDw2qiysZbZww2/FII5Bzll8MYqt
oZOH5PCs7sjVcTKNEV8GdOnmCGX15iJUczs5N5a+BQBaP6kE5ct+0q2tF6GsQb6aM24syOEqnrW9
0VHubTmchP6wLcD2UW6ejGeysh32hZq7RjzHWbd4Hl2rcRjRrRkofM6jyIPbFz2JQfQ46kvSPk9p
He0tP2yPGCxF+9o2m3/vjPtoH62NqC8PJKC7jYck3VOHMd/STjocV932q6On+s9+yBbB2HCoi3Bk
LUrDhtqjfWs1PXX3Ge1VwLnv1Ef2Qun84IvVO8rOYktby2bbl7/KviovZDObJ3TnPmS303vuuiZK
3A2h7p6mhqJiXWYtYZBKglDLvcdumrxHeTeo3VtNSvggu+ogt45unx3w13POejkoUORCcy2bhmI4
Z22+yLugCnHNUsY1pqD/Q9T83mcJoexVJ9lJXtm9X97dmyVL1zozb1+nEXyryChcfnOLgm88etHl
xjxirERdk4Q3fqRdrRuvlgGeRUOQ+SgzDffm5HfiatTXxm4wC6L4zLIYpu6W4tIjdlXdRiEctw8c
x7mC5miQ2EoTpBL6addAXdvC3O5fBg2bWwbjH/BGt+Fodl9qGEsrICzTycR3+FxO6TMmF8micHXl
09ezgxPytCMcNe3tXqbW0uCryfcYiVb9ANfhbz2o91tNj6tP7Hbk5+yiaTfC6dRdp9jNezRkpOT4
nBpj/6ZXdX0wnYiMlJFQzeLfQb4lWFExKU8jtQbchfUfmvEz6twAKjt4DTfztCUHp+7NtXntgfLB
9nKgPgSTlq/L0SLfMDfzkKy7o6npQTYnJPMXOLlmZ9l07OkxJ6qmQka+WbCOrxQqDJu8NZ1DnRQY
OulOQl89oMNTbQaF3Imq5z8qJUSh5s/UYkS6TU4dseP51Fi2URsEL9ZUP4a+mtORoKetBEeF3sYW
z/hzV9cY1sg+OdoRtLznHrv9MN/JeUHh60+e2uzh54Pp98SwtRCyeteRylw0yEA9drWavNnFT0PH
H+i2i4T+2Y3QF5LmKDbM+1MeZR93mxXcJgFWaMPvGQUKJKeK9/dmtCJH75+v/jPapWgEUwBqt//I
/MtHPdJFcBrND9m4vxC2K6aFg+PERpbMZLWMLSogSAqbbZCq3zgAgWFc6m65S8csOaFMlpwmuefJ
W3lJLKtejPbQroMSeu8ts6Cq5d/5A5lJ0EXnbNMi/0qZsauOeWlrr8cbtafqW2+XpsnuL8Iomyw6
QjUAFQTG20WQJuMHOfN4LfqehFMWF0erFfbGj4vuaFSpCswSCZcCHBodsnfbeFr5JKwazFNsVKTW
nihdiIdCiTaeb/JVhOW6hlSKe5OFYkWno7KFLrQPmkWD4e2b/SZOGpdNp1PGfuEKndyxVhTwD3tW
dUQICGtQBUZxGKqhCiJl6ZvqQ5SQ7cUrtXvJU+g6lWV4BK7/Ka7qnjlucYAuoIRbkbNwEzazAqfj
XSrJMq35CaVmfIBqEDvQSPyZLa6qX8q5NlkFKZLsQXoY5yxcKoz+XI9lsB/U4Kn/03UflH3FGAV7
VY2e5Hw5KBJNX00hGIkyRxwcwMqmkVW0oRrUDaaHYhWgd7/TqEItcr9WzvJSV6m+rysTn+H/dMm7
JsHXLTUj5Yy86IGKfYloIV0dyaqiTMsLeibkoTv9FLe6/+RGkTLbiotdblbhsrZK/0kOKN3QrVyH
zV42o3rAG7B0j3kaXWWtVw9MZxdTxr5xWSIVKbYRtshyxOt5MfbG+BAinfowatH44DR8Velg6USb
DKTgpVD2Ncdlb7Te1lTST4Syn6OhL8/yfTSLJNuX5ejx/SNqufwzqnYQOLqBXG+9xpu5gEBAAaEg
6Y6tTZluGoNk+EJ21oP3nvL9E1BQ+5CPCAq7xnOOdUnAEyEfi1KLtaXuD/EupbryUo6dOOmp+l2Q
aCyanUXm472p/e5QDWhqSLYs5L1xbVSWtpVNjCmaRTlkDQByt7kKBP8zsMMWcAw4xlTGvcEifpwQ
OTrIPFY5BeMejFWC+AmWIDNQwE0s84UUbL5ANbY4pq5bniBQ/9RSu9i6mBSs8mh2xnQDvK78iZWK
VkjocC0EpfK8tR+UmpbtxSN7AvbtckZlT/ZBDSMoL7F4ad0weSg4VL849QnXCfwW1En8UhRSLqan
ZldIAn6kTes+RGH4Vh7ypjN41PhZVo6A/CnrDlTH+mYVHvkk8tzo2e1NkAg2bmoA79tVSwSzzfva
urZlLbZDiR15GFsYPbS9dSCTOiuk0OxtKOBdA691notidH0102VUUxJDC5Wc7Pw/gsQWUxTSlKP8
HzXqXPDs2MDkaBtGAAej8Q3cX1xTujcovIn+gl6Hceln+B4qAssxs9sDOWywXEGRLkMv6g76DKe6
j7b+tNPaNPMXqnOd0B+XiUUlpNq3qMaoPc998tv7X31yIDOrbEFKrT9WSP2guDrBXc+Vxtm0fvnR
FQaHD0ru2boy1OQkL6gjcGiRt5rjY+1Rhysg8wL07UdWucEGcxV7y9s5fpR5e/brHL1i9Gkk+g9s
35fRjePjTaCbQ8iXUKR4yWpkSDURUuFtOGEGMGVhQ53AjkcfaeAOawqd6jGZ0v6B6jc2GnZCyi2N
gWToJeVF1daeJNhMBOHOJ8BCHBjgoI89oCQFJ5NXnRs3qheyabV5t1P0yl4ZMzcYUC7ftm90O86p
wVH4lrtSYhO+N3wFQAya42YHCWzM4N+PQhtvwEYE4dEqhF58gz6iLB+emsJ4S+wYkPdYdt+mqefr
UVSvXDdC4zwJcKU86YswzK5gJvVjh1Dni+nUwPg6fXYsArSeYmEAkdG5hi6wsKipw8diIsmuzalr
hU1kVRi9fzAzR0XQAufLKdWOksWg57NSP6eYQ25rESVo7QgxcaK4P9U83eB263QYlzhE+BsEH6nA
39tlH0CZ09NrSYkb4Mz4zUxni+q2H19Cts9N1mn4I+UiPxIuEW6hoWbZC8MLfYTvC21TGY24Wrgj
HDKDum9fhtT8cJJ+Vpxk4QVxiDC0uiuVwDmGttNtEhi7z1EYYc8WWsbXouUkNp9OCV13vp8N6yrL
xWaYy78iGEH7qP5tnVWzTN+1DWKRctmlyDk9eaG1HNgw/Lz7hpNmuzJjozuFiMFh9f7/SDuzJbdx
ZV0/ESM4D7eSSiWp5nJ5vGG07bU4zzOf/nxM2sXqau+z+8S5YRBAAkiCEAUgM//fDji8pQDcOIC3
wvhz5zflddin/akvx+AjMV4fMvycddzjbycYQp+SrGddPXa7GvPlk7pk5aHN2Y/f7oCRnU0LfRp/
vZS67uO9wilpDHGv5NeStVzMLHP2Ybago8ECfhMtly3yYcubaxsiQBtUHzEsF+1j7RFlvJqeY9Mx
wPFZFv58FD8TXUYI5uKdlccKDEejcRDXLUfRzaduOTZijQ7cwWSzW1hg8/FXj8+NpuO4W4a4kbot
4R15FfAXh4unXMS7M/Sy8tpW5p+5xiE+8SXRc2XUxr7ROR0T11krzH8lxdVTShV3APFqCLNTW+k5
PuaLvTFIAv0IwfzDlDt3saH7BRv04VPugaJZen2xz7Gz3CsDGOzuYqnb7oZG2UeZ+zsv0a0fes9a
G8DI4S+AAhxw8QcMmlPZ7idPz65XXxIP+AMoG/gSQmlgX7BFNkdc6LPomwma/bpfcoLYOzRA9Vt3
TmZibJuD6JLUeHwN9Y0YQCW6RO5W86jtq3cFLIIYvW/xOTsB9XSD8VT/j1Nat+PY1l8Nja1E3Lr4
24+s79IUNyRg+V5gNrOv67EbTx2QCR+sIAWnnwOZ72NSufZlNqcHI/duhi4O1tA8cZBKLEKXWwf6
hdRuBQYvvOLfr7mRCx5e/hXEpP9VYlb0O6ucmpvEHqAjcMM5xV+S1T9WfOU464Du23Wv3Q1QtV+F
QWV/avP6m5NAHL5+lPSq825bsLuOeZiVR30h9Ag1HPUAgh9uzCVpu9GFSKzxWQEGrbDm8KZ1wUV1
2ly/1Ebc3zr1UBIsXqjPjoNx2i/C5NsIYzcktRxWNjp7kSXgKIcwx6q16XaY8PphBf4rWS+FIDRE
B7xbm0MnZjyzAw1BsQgKL9Wv45IaOaFnyQQJUARd/aRa37RimMGkb6dTNYzhZ5w9jlOd5n/NS8iv
6Vb1TT3PLoAh5TfJDxuozSDvm+67amRKFo69k4KI/zyWYJe5asufrZmB46BDsRwfkpydzU51reu5
MaKfgdb+ZfBGvuZBjm9V06cf8cArcW8dq6deGeNjDCgjmAA4g2KKci4YFcfefehS4NDNqHO+dj7O
RLhihLeR66kvVgBiwJKfea13pWaJdpLkcXAJXFPHWD8ljupewfR7huHDfDLxnjlMZtWd2kxfnKp/
J5soJoTsNTl5dXvCTo/T+eLUz3cClIXHSl9AFvLBsw994ZgAmi1xdGzS8VzYcwRfnuZ0+uLo+Mpn
mt1era6fEaBMSaCsIV5BwPakkjCKMIGFAwfvHDD/eTy0Ycq3uFWNb9M8GKAzBtEt7o+cO2O327lF
WH+Ru9zvft0RHVt/IaBl2MmdlDpJHOF8sCtj1btvU6/4lLff/MUQHneZfosNwuboJArvByxdUFHY
zcdxrsEdw/VuHBXjDi/xhfeQZGK7kGzlI2GAi+tdExGCGwCXeJFSPZie1Sp2HqUNCEHXSoXnOJwh
VNnVMDk4/yx/tplbFkDhtuatXfnuC6vFk0I04FcX3rBrM3V/mY19ezwDQdW/GL4V3Ul1MScnS/XM
8YeDY+EmKcF3EoYH85Bx0hobtKvlJ6DqAzRvTaAZp2DEylLgwsUMTJzD+xKJ0Iu6AXZLDZqxOFNw
20qDJUTAgGLcrfmylfih7fi8wHWX8gGP0/SSx671aQq14A4bXreb3M76BG+SfcLNrT9IMoU97Gqw
7fY6Ymn80DrdU4qF9lpPCRvCdA9+zvu0zydtLWcbXsLVPo5YRcHQGEyLzUY2aM+4KKjP7eIQXs5Q
Pi8pq05aXKOgXZGkXNJsBP9tDOCISUH/cHprNwH9+HkM4+A4DG17HepzcsE7M97PUGYfPUWrriQO
sfUG7Z7IsXWSyt/gNCsf/ZC1p8xi0+Lr0bApRCPVu6kmoge6TMNmENeffjG4wXycBaP9JEsYT9Fd
fHEdbYfJJN5nowI4CkR261+xEUGxyV8/4I8xVCkl3r47LEig4S6I8fYydfiLru7KKOnYv+O1BwDl
13j2tSu9TJyTiOn1Tg8L+xzmpreXx8CavUv4FDyJzm2pmLifeTHft+xBi4fppPbldAMuB3Ncbt+n
2UV90mDWsMzMP7ZVZzuHIfHNC+7GN+bUmfcNCJCpOVrnNbw/h390T+Q6Zn8B3NLDGSO85WLLSsx7
22f3x+p53gdDFfNjqpifPc7fa8vma/EwZ9aVOYbmjuC45kYuwAy0650ktdZpbublsiVVws5vpnLv
Qf912x4jPexvleVeMuTOSvOMuF4tnNYSALiqXbT8FUhx0NoUv7mF8+ql9zKi5Mxmwpmm95IbuYRh
THSE3AZDlt4kYHutJVseH00MBIX3XbIstQO0etkAE5b2MBSj9+DBq/EAyOh0bRCpwliAmXgFkRVB
iaEfXbPOvTHisr0hVKDBZVhp1rt3eVKgLqWWV1xlLvZbgjSDp8n+3um98SAJuSTLSTLAUyDNReHT
mqWaHZRzKnirUx2zV8hdnLJTQAm2alqtMj6Zy5Ysrepjb8+sIdwpCq8H1/o8NbEH41oa3WkZ79Io
zbk5yG035GfVbK2zpMauZmVcqN0VthfOXCBqmhN9uOlcw+rAQnXBQeAw67CwIRwcKG+P4i0kF5tl
V1k5nPfyab9AqAdjZeubO7aG1iN9q5e4dJyrNsuyQwzTw6EJ+JCNWZqcCdgP7C9z0rDpLPosuLeW
Qy9OB/J7CHvba7a6GHiXJCSu+T3OToq6q1pbvY4DBz6dV2mRqRYZ1ebonN0/FJjaFRY4gIzd+N41
Ryz4r3eSx9fwMGYR1r0lv48BZT3obfjTgB3oxDk/6ImGMz0DsdRcjaCoVVU1f1Bif/rgKLiLxe5U
4m5Jcvbj6qyrQPBI0vbG6YMBFl6OqelJamkLP01ZK/m1SHiELN6Gpf5VCrOpMm9BNTxFC1mjk7e/
LnqdOJctz0743VUJaxVCqggYWGIFvCVqIBi9D0FsKde5M1UXP2pvFH1BXvWjiw0H3U8tNH7EnadA
Uq84R7dKlHNnR/ljPPFz7Ajd/MGTiqQ6NdEeQBj7MRmUnuAsP7h2IZhwiulTl3iXehij75xhVDiH
JuO91pkKy2h93Hc5h2z4f6cHp/ImyD53wjK2XfoWzB+r1zGTLfRjmucHp5q4c4I6gVEpFfyxJXBQ
zWLQIm3+Dq9Ydl1h89Fe/CCuz2neNnvCi7As2ClnSZn7UQpTYMBfun6VDJZy4hgeJgCxoTvwjuLE
apRddh+wcx3bLv9kWkW604eh+WnGnL5aJnM95ORMKbXur7n0WHN4rfkhzLNvpu11lzYDdX2XcVZ3
r/jxuU4d5zLUtYpDCUYOTj7BZJ9c4i0jJ3vKCUF9HhWXcc6r8qBXtf8sF0+Ljjbggg+SqtQG6Kiq
VveSlFqNFd6CJ1Dep0sbKd5Rp9Sxw2XHC1gi0SdXiRuee82zbk3DGx715WJX/Jv78AlcxfM0PEqB
13X9TWqaa0rye7cYH1HhgeWfcRNnHFs1DgSy06CAJbFcQHUF+G25jMnsHwKTRa8UhEngcVy/yPRG
C4yHN4dnvAQ/FYUVf/EbTKol3hIPXh9XpwH30LNlu0TOVZh8uyrAO2VC/eWgWU6Wizzt73D+Xc6h
t9y5t5xz3XlnhYlCZIKjs1PTCzjQO3vEXy5QCr7xXnhqCNrps3b+2MRB+aHocI9dUnZX+x8Aft9J
WRbF6kvn3EqR6uGjgPESKKL5o1xy4uk9O10Tc/IUJFW644QuP3ZhYlyAZMEDoeiwnrrxI+wPzYX3
BiBMPQ/qXm7TuSjPzcD51vMCCjK62gB6eAZ03+J/OU0f9NhoT2UM3W4++PG0G5TwMuQ1l0wbwBiI
0nvFcAscj4HZv8Lzub6kgNDvvGh6NuGEOPqV1Tw2XnQXtWXxEY51grNNN2KZ7+Yfgwm6oajPhmOf
6JRqXnQdmVFyFSzCeZpdit7D/Kg/FyXrAdxl3cWJFUtoWhUPSq4pDzWBog9qWSkLMkF2wPpaXU1L
cs0rOOjwnB9u8KUbx+bFijkEga1n3DmVgsHEJkgOc62nFhwEOXp/045JD1ycDW6TbBdaR3Gv6gWX
QIIEJWYQFE0QiHtTIUamtohBWqAF3qEKSJ5lxbeEBPfEWyMRsVI8OCb8pcz8s+045rONM/Wz3vjn
YC77z4rTK5cA/4m9JDMbuEg7a/1rSTYQ2LA0NuZ7STK75ic3xxkfMqUGL1liOAM1+68fAVWYump9
N8QpAMpdaRwmZ8BPaboGBNH5T6VXGP+nsvwE8aJ96Dx7uC+J3D6zM+qPOCc9pXGYXa3H9wBPPA4z
hBdi4FEi0PE9FoZnOconzhU+t54flesp9yEGs+Gj2cdEs2nhj9Cx4p2wU46O7e19Y8C7uIvij1GS
nIX90k2J8wBxqjlJElTJggiYr5mW+6dSw+8fYLnozuv4tmMBuFWJQnlJ4Ye4dXsihqBaUL6mYRTj
wzHNjxrgQg+hT3yv0oOqaw5wxYRBmQOG2jvPVRa9GAuq7lRm9sHEUfES+ap5nzvZTwvFFzC56Xpd
JLucS52BzH+aBy0Cc/O1WCIn5qZROeEpQQxiVfgQALZ3FXk97t4LsObmHbsVbHkiIgWjpf6qIQAa
RV/o+A6CzTbkM8Ccnf+ZvXl7US3Xx+sIiMoZH6QDOF3ZRUrzEFtyn9gfTM8kLqHOv0h27ere9YCj
xZUkFfbeuzIfgrt+8tz7EXrX1mLZz4/0Z4Ue8LDNyjOoy4B2RI16soHDe44sSDPlP5SgQJZsDqxy
OkCgYTCFD4OvuJcmgEDP78bmU9HdR2n/UKsEFxVZ+BGQrvBTjN8LZlUjuEyscR5j3yC0apGI7G/O
GBXfOfUAzQAzG8v6mSOFpMqvjDGMvjpNwtEo/+KEAeIs1wz5h3aIiHOOCK12xqLgw8hBlIiACXpS
huDa05QYdzXfBRpa0x7gk6jPZg1qMs6i85OFBWY/DIP2Hf7UvRspRKnr019dY9SfutZuCCAaWL/0
BAWUMdBR5mT4LxkUlzt/kQUMPVM6yOGqqnnyJx9LDUxSF46vFmNQ81Gw3BrbYZGgEcAyjnly7xIH
u3c7DvtxhiCU22A72Q1QcKhWOAAY7eb5LgcZiINEK36WC9HzoQazhyQCBQuDG/U/bRwe1/L3bRTf
2f6BRLQ47IRBqN0mWoXneAb9eAmsohgL3ThPd0UNdzIA09onu71f40Xt6T++7A4sC8wamERAgF7w
SKIClFbdIkZAIlGUXInXZMZadNfyHxX/FwAvd4WFIuD6mDpYM0V4SVmAJx/Bsm0uOvshghdsrOmZ
FzvmyVXU6uNUpvG+GozhuVUhBYH7ZLzBLhzd4iwKKqfnms+VV/T+MfmewvByn7Wjfy93rvO1bgP7
7l12y6va5WXZHasUzPZ5rsNrze2wscWJk73gkeHgvImZ1R2IOCpDkOYtzX7x2hSqHJzF5YNpeMAt
1e1kws+XJw/6rHw3Lb/caRpQZZ6SFPc9IZv3MLAMMAs9TrUNEXJVabBB88dAnEUNQ4tRVPtuKfaw
bDxGaqldfDv/Jim5hHihXOtafQgbTmK3i9NH5xgfoPOWJXeTZ/0SgypyaumGtBL8mDi6uUlak6y1
QKR/Zegd7kHdzzW1NYhls9CPJlztZyv7v/S01pDuwCjD4NJ5n7dWRANAGyz33IYuDOKdzkpqUauI
4gq66uXBknwCfQGy3u4QGfgBb9XlLrZ9wBG3Z8N/CFbkDOp5CJMcF9zAvw2OtnRRL529eSRTJNlv
fO4DluF65xBfKK1PdvZrzLYe4jo9awGGskb3f2RqUd+lul+9uUiePxrZsfLaAb/k36WbcGaq1R37
Gv82ghT67228SxYxLr5BAQrUuwJpV/JaAlCPgMC97St+7VXkcN71buGEA+sQ6KGt6qbcu35KDTwS
pwljDF9xhBs2F3bCRbHzRztc0xYOsPuWGMX9JlMNzS9pyRPhd3lS8C7vT3Jrd1vT0l1Rlm+7e9dW
VZRoKG1var7r6l2V0ps/Oppv3HRlDU3t+GNIreIlN5viZTSTb1o6FHdBHRQvpgLEg+KHwbUUJg4e
lZ1fL3ZeZIl0rp8iuF2VRgvbfWOnT3HCHlAKC0i4DnY/umtVoK+80wwH015K+9xRoCsdz5KS7nGb
uzhF5Dys1aPFaTUGVFAK4xbg9tizsFctPStFqN1DT/8oKVG1Aw1atcv8SeQ5fMcDcGydtQOn0aJr
ttr6QUqjcmzucEP6KtXlMrNRSIBaeF6zNMxnZjp6F5FvO+DX4NLCX3rpvcQT4dZT4PQb8i5q99jl
CbZax8/WgbFpwz5iuYpoxs7zqulGjkqW5FR24Q3RZP06gFpu2M9j9MN36+asx2YLnIaVn+2omfEC
m9oPgJlBcqMr088yIKiYqN+/1Kx09qY9Rg8xmAcXfwD4LU3U4SPeb39V+Gr+9Kb0zIlH/XUgIvXg
JlW9eNCwnev4REepq38uIIu3on7+Ca7Osxko4ecGqNgrrVQMvIpr+06fje6QtnrwjaDwaxHVevM/
rFe8F1OHvhfH//xSTv70oFixyr5s7L4bMxgwS6suJie2N7HzrA6suaFjcU6Y2gFNtQtvt+oI4McS
zJS2C+D1oLuPvRkWZ4d/enYx+W0E1igUkoF3ykpCN128nPH16qfriqhWHI14kszmn66dFJXT19b7
BMtKvRsyY/hLTbvHzhrH/5rAW4QAtgL4mrDZiefmv2oQPQ1G2vwVEtS5C9vS+qQ5LfFljqU+uwAf
XvX97N3nNXASwKNoN54N3ZbGqfApnIP6Tkm99hi4pfM4R1AZx5FqvbQtp1v4T6dfrWD6nvmO8sOf
zOvEnLEd5XsVgz1nzRbQXqpq/wj75kdPvNlXMwT+I66wAs0jSN5DZxmPIJX0x7IFzICDckBwgour
Myd5q4+Ct1wA632sOZ/GRQ/0ZnY0Z9yqkxddg8neC8GvE/zlCHPdIcIgeImmOPti9acV1Jk4dyKs
Cv1gEf/yFcBxXpjLIZ3rJW866XtCNsvXTlrPfdPJYPr4KC3VpZNwLrwLaGPZF1aX0gngPe7aiaji
JnDDSyclIeLbk1TLk2ydLE/SFoDY6nXh3gFBB5ya4FMvTyKdwJu4dTIsT6LjOXEQqfB/fRLRRedz
IJ2ww3PvtidJlk6U6f2TSCdOOP/qZHsSeSf46z/KOLjOEO8gHDHPpV3lD/lyybohIQgE+7QLTdKD
6sRgmFWgE59xyPnsDZ1r7kRwignOqirjSuS2BiRpJcfB7PV7kSyIYcEPY8TdeujGG0faELHW1P+T
MBFPb+Qay8JS0wX98Y1gr+JihcviyEcBrdYWTUB0joE+QoywZMpF9PDZu5/KHAqWJX/VuXSD6Uaf
DHzA/iY75rZ+j1F6yzYJxVoby7Dz6n7X3UrhOhRjpn3OS23xJaOdTZYtIsQ/YNVeiwqr7kXMQbYa
u9HVJij1YLJy2HeM3f5dgcrP/FRworp7V9AnnkZwn3f/Lr8DKviOM+v1db1RtLbZps9leyd5m7aR
YT7aSQedx/IA60N5rQWEc2/hcPo6OtIPn0JjZw9nqCr0UwQs/dU8z/GXwSXGxTFc7VZbkksYQfxl
Mi391opbwGCWTILVk6vRcjRiuEhGU88JQ1M+GwVnE2rUPsO6kXzJuiw7uU0zrA3zpw5DbNlWd0EA
6SQ9S+VagcgKT5Z0L5VmxzYPBcu+tXQynEvpqtEH1SjsR7wQPq8KFLZOlEPurU0TXN0RPGspxI2b
9SdtilY9qdnfVJYJI+OiUNAsJx180c7yUObkXkNb436YDSV6HPQcjyiexuNE8ZqIuOooA5C6rPp8
3PjulSQaP/IZZy+CmO8a7qV3K3htlqSOqfuQ+iUsiEsS0KMrD0dzvqJeDSM8lEmSXyeddXS8yTxK
svLxJBnjon5Qs0F/6YqKAyE0bey4uvDNj+BHoDUFv1owF1Wi+paka/R74KEG6H8j/R7IEjbTS76p
dzjQOlEODz0vbRz77xURFo92BMF8QIStSGlpZUK4DtqYSHlB3xNUP3Q3UpqC1az3Ndtnvw3uwWPB
fCsvcwT/gp+AvjbiawVYNLn1WPtNDEaZeZHac1rl56EB3VeSnl9kewtDwK10xTMFwMl8TkKtvgMY
RlvVBq1/uHILAxzURW21054zMxif/KqvIDCu8AlZHm6ZprHK2aGMwTZNpZQANTP60naxsU5TaUlT
LRz94fAAzJlBBdDrXreMN9NUpCj/8zSNNejH5uIslc0GWDKZptLfBH4E7rZlBuE9yoEycRlYJq7T
VJnDz+trfJ2m0lNOBNSuSVOmKSTrf5qmIlY4Hu8mgst9fXCmqZMZzgeQgaLHjmkqXUYxNhor6Kp1
Jm3TlBONdZquT7dM03aZpqLRNk2ltOu6K2+stJc4mEHXfZ2mE9BILC2ZpiI22xwpzss0bU13naai
mtE11UUdugjwymVetpG1N4D3vkhpDgzIu2kqrck0rS0nuxaV/j5NCYdbZ6/m2eYZ1LB2nUp4gvd7
43WaJmmCjcSvPimJ+WuaSp+QPwLa/jpNx2qBTGKaQsYcg1pnXKTLbZqKQlGKtcCCHP1WSv82TQ29
JnJumZdGD9trr/fp+tHr6/mZvscnK3bWaSpSYebop8rFl1/0AUPk19dUkkeZpmNdgrba+uF1U+bB
h8mvpysMt/AR4Xb9LJeiuE6I5FgTFoczx8j3cQ9b5EUgMvLd6Nr101D2yrMfQxIKSxT8La9NzCa4
TPDJAP9BJdOLiuua+Js3EvWQE7RgdQ9SiX8bvoeTN+8lKbWUPrlp8Mi8lyzWUAOeQBEs3a+9MCk5
Vsm0O5Efky4DnBP3HVFrFcutj6lZ2reSGgiHOM9KP+0kKbWSuvveR2GwSmR47Fx0lcC7rReYbbCh
qnp2IxVmbWhvQEYK3ogM8I7y45q7i1Qr6zi/rebh29YNp5+svIvWOItyCsetd6Mav2zduK2tYElt
grN0M5QWblPNtD69iDlGUu81s6pPkoTvy7qvPO+89YLTJnB9U68T88vbdHWicoEyPEqLkjVFBl6y
ZRj/ev2loz5aqbrfhsxJ0vkAJvJwlApFEqtPsf996wRXreiKj52/ThkfqvnnFgje5U1LM9uccmrr
esCKcXJ6+IV7wkOf5eKZSXCo4sY/ZjAIr3n4S2DyDjWcyBEjitK8/ItaU77A09XagzTUdLDh/qlW
s/S19f/a1/9ca+oCPADS97WUpS9p6F1f0pKtgc/0L2t1psWBZ+xFp9ZQ7UfApurbMnJvdT8qFbaE
hCw2c7Yv3Zq3LKnl0sEWsIMUBiapJdnikv3YOkNwZWq2e9jyMO4V56TFyU5aF7nZm4MHx4HC8rU5
uQOu+47dOlHZnUXXWTQWe2U5fVybW7Sry0Y9MnWmveTJxSBK7Mayo2dVNJYucuVF9w3jQRIiNYdq
sAPJyD5veRy8j8Sw4zDQLJqInFUr40kLi2EncqJ1hAvEfYHj91ZVKmgBTreAydytY9WPqYehCiZS
aUmEbXuKjvOQK6vCkmeYoXkxtObLmyG2TgnYOY/S3aqvHcGjboyXta3l4RUIsw6dzxpkyyvM2r3W
usFeB1MK3NDI7ohFOa1iy6tZ8zvnyior9257jLDVpl0LzMhpGwGPM8wrYs1a8OV/j0qu6cpZb+b/
bD3Hrus/TN6t5MhFxONi/FC3MRzQr/NCr4kr700MoFueqUPhmA6seDdlmi5objtPv9Wqdj70Y6Yc
vCb8jltrc57idHyQi+H24wOW68s06uqNA2d9dJU6rCD9MLvfJCa1S8BOAMarz3BMVJf6fVfMN3nu
X0SMmHAKymmozm00fn/Xg9Er1bWCh8LuTZtLIyO8bkB5GuZeCjJpvm+H9JArTJE3TQczX9IoHjiT
ka7WhnIOpxRt0E5vJMdueMB52rmImqvGPXFhbMTKu7VylFnhQ1BcvWlqCS69bZPgem14GRe5i0Ps
17Opflx1kzzXL5RrXfVB7pMRm6w+PQ6qXe9lPEVmFcwD9ZDZmnqQglWXeF6w3scyO86VPay9iHTT
wgDj1B1Uqq8vSO4ipf3oxWEMecUy/Ktw70II5HS3b/JiA7gXKDW36mMXlhxGQ0ywtLiK4qpuX4g9
+JWUki6z1NPCDbQ2vgqavgqnA7QP68sRQXkO11DjK31U0rXZdRTxHMRXPtLU9a1t0im74N0YuPU6
tFIgryYLku9ua9UL3ACP5WYxwb3OS6qUCrTEXAgu9vLdlk686VfJu7zs7wUih+X4d2VJ14Udnm0i
E6Tu/9jU1vImtzX/XqNNZqv3p6Znu/+hKYV39V6rren/san3Vbae/lRly2t9Haz/Mv35b5Teqr1r
/n1lebpN6z897JQz37QoOf+bpjaZrak/Nb+Owibzrp46Rf2+NOYBv11mzp/k1icJyrrcJ6Oh7gOr
Zl0xq+ZF7uSS+9HbvBi3I/bqXZC6V1v5nypKnm/SotwpmfOX18RwnEkLimkGIH78437oCBv61T6Q
Y9zHdpy5V+/UkCb/WVuy8QO844i4uF7L1xbXtt7er+3+ow9pQi4yEG/1fFt77amoDjOQa6e3rf9T
q7WNd+O6JeXRth43BbZnHgLXNogN/j2YIsNegkyXgMB2vvyz162dd/W2nkVk62WrIXfvqkme1P0X
CoswgFLAFJpwfCzz6k/NrY+wtSx3bzK3kq3PLU/utoJ3z/Wn/jb1Ixz0r8EZIBDxb3P+/6vzdYIY
xBpBnuEkxyIK91D0QVwPDcueKEIT7w/XPQP5zCExoJQfSqw+u2TBFEg5trUtNVlldSO3VllCuv4h
mwCn7C6y1mwCPfJ32TrqvA9NDwqkwBrEtCuy/0KHpV1WyP9vOrxrV/SNGph6tWrGlrsgsi/j8E4H
rUm986SPQH0tst2ib7/AMCzj8D/qUC7P9nfZd+3K+P5LHVy7ZVepA0b2v+sAPLN3Vl/1lWd71fed
Dn+SfR0HGBvUT5WC1xY4OrhcEUeTcn5QZINHHIo673s9AX84G5pHKfGbwLjxzO5eUlt+VZvExodJ
D7CRXT9KARQMySn1QtyRl0a3GqNeHSfwMe+2/FJ3iUeOcDSYo6EH8Nrr3fuJE49NRO7Cykqw3Jbh
9VYw55kJQF77MX3tRgr10P7SKnMNAM9v9Ysxq6+xOPvg3b7mLQq3ML9nSY9PzWv+kOvaITbmAPII
1JeCCHBy4jicQyUjJB2C4cPmTtetVSWRq3rbPhMb+GPTUvK9In7qIJq+WZ9SHZ35COB8uw77JtxF
LArt8WHL8VI/PtSxo67ayCiD1G1wZu8Cc/b7YaRCiDvnrnIsgBdfCwB48k/NYGS79eWKoFWHNwSQ
lLebXDKNEP41rruqJAW/54Z0KhUle5sfm5q1Vr6ZH1u+zI96mR9bXrHMj6YDZHPLkzuiHv84P+rZ
aQ+bqjJHiMtYq2/5XgCxpK4PHLbJW6qi3ryEev1RGt/ktNn40qlufdnyt/khedtcfp0fm+y7+SEF
BvCgMj/W9yt5Mj/6yP81PySvdyPn7Nrmj00byc/K9ElT4+pmm8oyRwBsBlz+9WWufRGatMyRLTuA
QfZQBKzwRUAKXueIZG352xzZ8twEohyZI++EX+fJlh86xq95sv4UZjD3Hse3v6vArI2LH4BNgPMf
mKxynUsnuvWt1owPWoxfATE914U7kjd4zXiU25BBjA9RN3l7owxYBxpJfBtOoxEf5HYVjcGrgjGv
fhiXJtc+1tutOenNyiGQGAGCAxGlanbShAiOjlGPx7WOYQ14zfUAYohuq5DIv2nZJxTkqtJBQgYC
iUd6r7jU6n3bvkxNRojP1t2bnmQYmqL/0Frtr2cXFd6MzJvevcLw9onhzMTB8pir3vLAy1OKoGix
PoW0PeFyfYK2dB2Y9SE3wXVwHcbEJ+6DGLbXMXjTqzQJ4esIVl9FgMkmtFaX3sAMtK6GXAMuTd7d
+wfo7Ni52OXivr68T6lTj4Z/af0YsI+CGLnKD+5hUBkOzRwFB0lKgZIZkUqgqtvhSGc8Fmodq7ut
2I/VABqDAcbkFHeMrVRE3KZ1CPLRw+NasjZmVZ1x9OAj3K3pN63Nin5bo5M0O4dBoq63q0jifQ4a
Nt9SmklfouM7vUV47bB35u481dZbvdeSV51XHbZB0BidVec37cjtprck3+q46D0AkSIFoZfn2q8h
RGVjHNXTvIzvqrLUw39qfDPUbwbuVeU37a86LirjG2DevB+2AZRnvEnc8PhHlU2r6ndvFBAhpyyN
TeX3g1Cht2qUgDIsk+ON3gpQ7Yd8yH9NkfVRReWY2SEty+XN3PmT2qLNvIz0H9XWCIIGlQ8WHxmE
N43ZCv+zryMtpVt/691v1SX1ZmBF9WqZ3UUEaY4bQcdZj9ojDq0PftU0n3CQGAikMFOgRK3mE6St
xgXkFWiQltI89IuT24YG2CEko5xYN7ceBmIwSCZhDRpswumaJFMsv/u2mNKbta4V4LQ75+G9JCuQ
PhLPzTGyLt2W/1Ws3H6BCC99gd1yt+YuqvVGsaoWW/1w1/dOuhaKan7v/FItgoXrjWpYitJjHxhv
VQOO/61qOIz9Ug37CcBci2ry0P9QLcodoG4W1QJd2fWFUn8iLPXkVWAqFKliPoIAYT7ijO4TedJ4
B8ubzUfo6MlzgXRVvBTwySUpciHxy/BprVKSI22UQfMXb6q5SJaIEzw4wCxdgPK2dLDm+XZwhlES
76GlRclT9Lp9iLL/bo1Jdgfcg1/GCQBPv3V0EuAE/Nb1wA78rSM2qvqEDyDuy6866njO3UemBR7r
b7Xlrsirh2CqQLh8VajIQ20fdHjLbHlqUhvgNBApvCmpRoN61/Kn+k7LzFkwrVy8O5auRNUMh7h9
Zrrh9ZbnTG183QKrtqokBaymrVt7yi6S8pQhVHgG+xgD/XAnedIXcIveDuR47XobiNaLxqPbEcIr
cqJm0xFR2mJp2bLWOx0DQhR295vmuO0RRa7Y5Wl76MrulCt8+AO8gX+/rbZXsxvckF+2cVj1gkdw
Bj/tQVJyAbUEMmjF9k+ipeQV1dRdJR0ITGtyeY+FrrSXJLG/bVWlcVBro7oo1hkhOUVmczI/FNpZ
REUrmaRZM/2apGve6yRVuxzAGc/Uqkc3fTONpf7fJ6goWdaE1CkzE3TTD7z+4EysEgAcywuViwMy
7YML7O2WJT07s/cSQuB2I/lr1usM3V7WNkO3PMUo38zQN8NL2NY2Q9ehnF1WbX+foUXv6tfBFLGt
fH1ZMkOTaXozkUUvoxwvQTTg2PH6QNsMXXtYCv4PY1e23DbPLJ8IVVxAgryVRO2S5SV2khtWVq7g
vj/9aQwd0/GXv+rcoIjBDABREgkMZrrlJMEKHYWAKH/7JY95+e4Xusxemta7X+k8+8RwVzmAYOcf
PU2rz50eywYczS436O1XOn9Z8wzxC03b6vUXOotAerUqtajcL/cGUK7vf6E0HaR2y5MftU/LfSC5
DiCAD7/Q2kCO+eSXgCx9uxH0C+0M6/UXSg1vv9Dl3lDnf36hy23ICsDEIqJZP5ACNeQRkDhxNoBY
A/XN2F1frVIxlWfR6qsk18VXsJM4Xqun+QHHSdqzBn4ChPA5X5G0H3pFbyv2boCRdYVzIX3b7nKg
z8b8ZIAe77Et2xeST0Y5qiTF+NLEVnVvG/jI1GAGBlDDumm8lukAtIdkQjafkOLroLsgBvWt+ObD
fXOVLIrXkZqS7o+/RRPw+87SkO6TAQaIDNwcwOcITHyceuDMBg7DhlHph0MIBjMt+yRcoHTG4MLx
SO6DjEoWjQIjr9i+RjjR/NGQ/rka8zz6UhegEjAV0qicOu1r+ETDREMgABMARATHAP9pDoApmlY8
ATkW7HEqJKrS6U6RvowANEN3Cqm79lPU2/OdAosfaHKRkXJCDNTHO9U0ITB71Z0auPZ6p5Cw8Xqn
cD7FAf0ErhX6LpLCfr1TFc5krgADidb0CTWu/26FZr67UyRXd6oNePNoWtPrnaKpljI+2yJ7vVM1
HwENr74K0XNPZyx6AY71652ij8zwixrAh/juTk2uq30FRq76jbhVJrZyauO92QbaZ0Q9rPAWGJ/1
GqGFyP1vb3g9NzdeR/wwJMGvHviVgEJBQfK2n85xoIfnRd7g0nMEQpBIgxoypg7ZJ7DTmLXuIrUH
9nqGq6Zo2x3pUTEhBpyGWUaYO/4zDHPxra4iBMR7QFpGNC7VC9V9HkfIxVbNZGyq7sEu3u6oh6X7
7s+nWIZlyImnTzHbU/cgIcL5tpoo2b8bArdjkdep5a7ASwC8gTfdt5tFI/gAacKc/nyCeVQt/YXF
DFjmCxnclcnArg2Y4044XAFeVBYgCFjJXEOw68gZ0pud4n2DLm08AsFf5ZEKFWThdFazR5Au8PeV
rZ+MzFwJddnwHZfgzSO5Q3IDG+oVm9iwezdm6LspAFDgoiFNmiBdhXlWI5sBwFw0KzVxuqJxi1o+
OHoXHhd9arSSBEhXjqFtqEEAsPOgm/rnzM60m9MCemYwhNwLLJqRLJIF0Q6Ug9k6Vc2k4wM+8Nrq
OBnVHAS3ByDdpCu9C77FIH89khbpA12o9qYB6U0WdZcAt+kUO+yaD3oHz4eyjcvkmNq2fp5HBDIb
ljIi9b3XuqnmZ+sh8LT+zICGkwGgHfoSUdsQk6QPRoWmWhq7HphX/gpZSLiPbuyv5tEnP43vkDO5
mrVJR3Lrt2w6EwQq+DDUF1yXgPrum8jL2aFhfnBOalC4I/oXnO+qIJmBGEWgBKh6MY2IP86LwFH8
0xroPP4odchU7gHFjUfp0hFdyfg7tkjsOOpY/m7+pTEPwF2GcCOJDMUP4y9zmoen+myTIT7fZ1Nz
WHTmiSwTowHxBxJe0tmANaNPwJCluxEDUMsArJc0q4bKGrBbYN3JQGJTuQnzrDErzgZSCObC/LtK
rSRzG6SUIZIH6Axvyj6w4t/ZUsM8CtnpYlvakXV6HTJFzCGi1dTws5IOHspVCvADb54gjTMr0OUs
jf1E3+JZ82s2+u9noVk0za9GIm/9rw/5bkQ7Q96wY8vE+9ekl0+93A5EhyY7xpwv/53+ou4wIC42
CgHFwRaL+UZ1M8bsAC534KsqERW+WwNhrTBBEP0mA4CJf5eb6wkZtViFKXmkVo0F1ukJUmjuZJeO
d4aRgpyMuWeEgY6zKKpdA2TiV5AaDHevYvZihcB7QwKBdknA3XChq35MtUuLGEtEeyXYE/yRL2rA
zDdOUzKtQ2D9APDobxW/L0EsUTQ/SE69GUk9vurldQ6QzsEZ3g1LOtQ9gLEcbGGAPmI69W4aAz8H
PyrQCDX8ofcFUPAeeW7YSLBE3PAoskcS+aUKPJ8kAiuUhpim8tgCD3hF1blInXuAgA5AYoRVEobJ
nscMk1AGVHDGNwOys29Uy1mSgT0q8MEaCIOc2UiGEu869C1j2lSjMW0dpTDFFb9LR7GdrQfEYMq6
uCI0uVvbgzV8B17Jyq4NAJTrYAWRzBweDTevdkmW6ofMnKIb6YbwQyDLHCSTIsWJGw++NSHoEvxi
Y3ZwGYEGssDhnm2W69wa8IZueA7mRHA+rOqwAfci1RnPfyDMyjoG3CkvIpu+i37M17Zr6t+NxkKW
1ZD9AktitAL8PNgIQeCwBXxUdkpd3byYIgA3V5E2n5HtdS2QMPsr9O0z8rjdz5phqY2+eAIj5rAO
wn44IoFOylU8ATRvxQb/7doE4wsCTLPh2JPGrPf++r8S6pAKMqQuBMA1N5mbIn4LcJl6PzZftM7B
i2F002Ma8+SBg757ZTBL+55b8hMWhe5TFFTlfmoHHA63RfkMDISrOeTuNytu/XUa6uPeFtbwaQRL
zCZ38mCuAo3DRzi5aHeZIcdPvQJ6HszS3xaqKm1hexVHmjW1VnjJbX0tZR51ZRY1EgGSR64rynm/
i4/RUIOLuR0F1uXNhmpTxbsHB2vDraynAj83VLu05YhmAcK6pbXjMTHBIDRfasi/Bj6ZkrICp13z
pUFSvzbHIzUtBcneNc+X1I7YP2msHTYaYD23z66YkrPkshgRdVhzIMkl/Fw1tn7oe9HvuxpA/zKG
9yxMEv9TiUj6VZGw6GfkAJkiB6PLqqmMg3BL85vWB5bix/Uf0yDSPBx59RfAnFoHMEbUe2b1PzVW
2/ddnHoRCGY/Va4A8wnYSddFUpVfciTdADg2dy91NjXw7UdXkutSr0D6JMXOiKzyCy815BBM8TOQ
e7F2SANjzZXcnaS5ciYWXbswc+4z35NNMXWbvNHri1RFFiL6Ta+GQ5gGtdxRAzwsbMUCuCymtqov
s0wpg+YGO6jOyH2kTpjYxeG9bxxlDFqF1Oj2pDjr0CWQSkbl6m9BaF/JE8nmYRCnDtrHNte3JKSZ
zDPzAW2AyFcduTFvYzNQIF7qCI4t0GnEs0msGdo+9OUj2QaZmhhZdImJywEhapPBzmQ6z2MZyehT
wDPbwX8nrIYUiDhcAy8X6DNq3Nl4vlTNhZZkQF3UkMagqtQQOcG+t0S1A9579DA5VnPy6+gbHoHR
AxVa0AeI27THzSKzCl/dnKAETCCsqCHAcTHCuYMbiRItewFX2AuW6fBx9IgSAj65foVrQb+Cc0kz
Vg33oxV2bOHeDSv9Ss10pelSnoDMcPDHTjfe2dXwr64L7kpvURbKlsyc/mjpgPxfJCQGOk+47ZC4
sh7qerpG69g2tdMYgnWLruKifL36lwzU0ZdgmvzdB92lChq3qUQIFDr9V1fp1GgrA8hcm1nlbfBe
zYCGBIT3MYQXcVcPaQfgDyr7AOxlaQKAsbnuO7kAOilOoda8dCvAWZvQJQWDlyFwNl6GNsgvS1FX
5WvV1vCqZRwwUdRKDbLqcJRFdbObtJPFLADAKZmbxMAEfW13IwSeNdar5XsFYHzOVkufTK8LsKfR
uMowSNv3Q5KiHzQdHuiAch9w3LqyKzP7yUSxzpIcZEQuYHSBsRh9kz7+xlUp5eNU5tHWANDFOc3q
8Qi/uI7f09jdwpQFGyPQrJeqZ1+nphh+S2Mz92MM/ZOwLP9znEptLaXf3Gs9/BV9o5WnzufOyXUz
bSt7kSpcXOCjJZr4YuTZLRya5jrZIvW00GJe5YQdkg/H/ADQ6eoA9JHqUrY83GJRUDzo3B7XyI0P
kFXFfvKhH39mBqKmidhUQ0BwP5bmz0SEP/NKJJ/1thkUJlr9MKq+8VC0tk6XPVmabt1CoEFqrLhR
RXMC+xbE/Y8gg2uGRFSMQoJK1conb5E1ynWe1O4ILFxYUYPbM/ei+YNHIh5HNbLx98gVLy5T1YUn
pGKbW9saykctGoHQJ4DmrkU/W8VBD6jUHxOe/89FC8iaxabzC3NbuW75aLYAoNNj42+bQdlUykaC
h/PCsac5AYH8V+ToAOk+5IBr/dyywTzHmukAUIxFn8PcyjyOJN39ECbRZ0tON2Ho4h4cR/FDPpV3
ZBSaTAeNBIs9qupFy1ZDlYFYRXWJc5rADvSXZoiSS+H45orEvDY7b7AHuZ+1puLRlf1DATaJjmPT
eo5cZKPHNqJ8WgvIkC3Ww2nW5f0tEzzdu0ZxdlWmKBiM2FG2zlyzVOYsyZlmOBdDD4A8r/KHSUZF
nYFk1lSvHpVsvMjNwr1Lo3xAHGAVBF6hMmAnlQs71wUv67XBhe+RiU8pxHkHyuUAr7/N0o82TvYm
cfNiw7LC2rZBj1NSNVMqaNBBjOHBsezvH+SxCUpYMCIdSD5KCxPvwTp8bfBuTaowmMcu6sRz+lQ7
f/gEwmJPJSjsDx/k2Fx3IPyyux01IJ5mozcqL0DdAFYDnFzGffc6QtKFlae1ocBfTt0HI+7KXRQh
E2qu54GFlYrLn+fqBFjzc+Ei4YFSt2mSFYjVwvSGbWO1m/BUPQ6qoCsqgCBhHqUKiv2fsg8qVCVl
MluqJPvQ/b9kH1SW7kXn7vMSCJdLn8vMeOfq3gAUpFU+9QayO4QBBk3bR2qVFmxJBhh+NGgS2NMT
dg4kmxuQGXLX9qCMhyVp0ZU9ml9d3wEEnpJTgdW/tel1FnoOWENnGf5D/qHr41+kQQPTlcm3wE+J
b4smIhryVR9X0WFRxWGr4VmdIzcDQB/9lWid8lQ3QPN+G5Su3EasEQTWXJf51T1wH6wUkSy5AOBb
jxTupAAHaGJg1ZS0LnobksE+T5N56KawaZBAaB58YdvnZfw0sdt116fmdu6BOnMV3f08H7Osm2tQ
OOucsQrnlphZMKbVadaWI/5PUV0a3vK56QPSR53nQDcBN2MZk67UHRu5gVtHnzussXMBPj0IHeiT
tIVWH1vd+TqPi28HaO3D3dxI35/Wtfp+ro+xCBBhqPvruTOHxfapwQZ+GZMD7A6AYB22gqE+Pbvm
xUqG6DTXsCixTlGpW6eqQfILnDTJAe5kgHMqtHEtQNYa7xIVqYnqqKq2qi6tS9VCLvSxltJZaXm7
1ypQPIkcvLvBlJ/KyMlPtSqsvIoBIqgux8SKipVs3D8CUp3rdEmFDk/81pjEZ6oJMv/Y3SylTqnJ
tTV7BR6JZG+lCHXSNfNRiII9acG3iFftM3es8L4O2gvT/OYZoVDqjBUIbtToIPrtmAPMZU2ticBv
LCtswNmD2DWonGNl5fIhceLgDo6ybRK56QOJehcUfzwxqvUi0w0/XcvajPeNsiI9RxMbFlvNHakN
ToUDoXB6mrtVvY2Ggfe6YVabyIKD4SXzReT1Q/A9xerhUlgdUJYAijsXJKMqIGDWIgy10yL6oNaW
erAGPVnlfWigKnUMSkdzV1fi2//s5O+xsEyrsc77ezrLOMtkP/Tn8hLn6r77cRxA9rNNH8hwUyga
E4NXzdpG4uCuJV6ZlgGNp2ptuaPmxHYTECGk6S7L1SP+7wLIMMEeztyHRU5qBg4emxXAP4DDZQ+v
ZtJBNHdZpAxAL+iKGkiFqhqZLP04ErDh2E+VXqhl094x+2DFg6NWBNlPG2RKAI2MY8C3gdw7R3LD
AcvR7AYYmgFk54P5rZ+wwmU8+xXV9Q+BQNFPbtQ6WGcBocQvPrlIUr5UuRZ5SFweXnI/fExinv8S
03ho9Mj+EuVAVS5NxvHSdcpjzyXbOoZhPIpK1ivquSqOTTDIeTYxsuW3yQggXmP0+/sGwLLbpsJJ
BPgqU3ixK90G8Rw4taiZChDmKPTHuPUWGRIJgbHY+t22STUwLQD2Qq4llmc7hGcO96Qop2bAMRHz
sVCEjBoi7MfhA88QEZKqs5Mh0B/BvOoCaASzoSIR1mG05HAhA70WNXK8Sm0dWsH3kUv+ZKet8VDU
YDyStvlERWq3AJ0o2Y1qgXRy7EhrdqIq9iPFBuQO7o6qCFrNd67p8I2megPTS4Kz4nCauwvwV0fm
tnaaTGMl4Td7LJDgeNem6UurJcELz5PuyONqWrPKZM+1CR60sUWOWAkE1pUrGkR/9VoJggeF3syn
0QZfYeiHIEL+U5+FpDR1wp6VdHXVZHmxNfvqZe6CWovIZOGZLmcpmQccmBDAtEWfmmtb6nWOkQAl
CnjcarCx6fsK5E/9thR5UCDXskZI+5u86sG1qIPSejO+ybDjb096JO7BfKbfKivWbwP88hvXAjKh
hZT0LTjF6z2YyPlLB++JLJ3gmx06mYe9YwaXVGM/VXhFd04DLkmBfy8y4IuzZfLoQabuT5InJd4r
VSP7K2M+IrAjV1vNBgnyes1Y+Df4AjIwzOeKzh4jaAAhZMLA3t6P673rFs+p3vRnqYEorSslvq7e
+uGI0JHrPGTZGv7wau9bzABoSj/eNEARJMBIwm8UzleP133suboFbbvStqBpqu5I2TXz7JBGA4iW
STuEkxIHkjqwt1RfWCJMgIVyrlQDh5/5kDql3EQRB+AzjV69tEnZgz4FbWM2xCAkHIMNo7ESKwZo
mswvr+bAww1NAArNY6VBomBiTXeetxNW/K5MVbQsRqaiyLLSs7Ax9WYLoO5uxrIAqwdSDr1shLMi
g7PkQldScetpyQDsujo4f5CTRgdM7XWOU79XU2WP+PyrgdymnWCiPlLhWz0SxeiynRgY6OmyBzz7
3J5VzesVNVDVBtKNtm6VTpy3sCH1d+bvLuemt+6oanbAfq5LUa/eKc6X1D5ZjT2eWmyvQHdY1hsa
+d3wSDXE6Wv9KdJwaFgwv9J3FTCmN70xOeu53gTCWMM1Enii9strGWnlVa9y4FJ0ik2tDqdyO2sO
UQNUMUO3d6/1Sj6UQJY5kGHnANpmoxvOFuhj9Qm5vCUyPTVerXgDnx45Kd4VSOjasJI1a5LNDpDF
s0JCUFOurK7zT4tZ0Zn1YbJDvm8tXm+4BnDbHrjWstKy3z2A5w2g1/wwwxQQ0syqHxvgA8E3KPuT
b4TY2Fax7flANX8qJXA6ATye/goRoaasZcJ+NNFYg++Tv4Sa41ydMOdnpjt4JWTgZRFI99kgNTpe
haWZ7EclnAxjuvQNgNOVQemAVRMMSCDMU1Uyo6vCHNwrqEoQ26wB6fhPG3WR2zhmFR2o3T80MBxs
Y9Go/1q6AIxFiTDootnmw88UyHi/pes+RsGAQ+gKVEhpqTc3vyqCfakPABGffHAAj4BjrjS7+6SV
wMXtK8356YY/J60pvYlLbdd10t5GzM0Qw9FYhVdJUIIIpHyzyslcvMPbzCsEHLZGJlE3zcy8a0Mw
Lde88HLAHIGOYXS8uRXHb/HFBTvMXEVSw+ClrSmhI/OVwUf5QzK27YBVHeBTI5mr1+NfLJl+5GET
fE6AHbVuwEpwDwSceqtFoXHuWjM6wg/d7ms8+a6gjky9Jm2KpzhukSict9ZX4Ud3c5fNs+YKeA94
VN2zxs2/FimC3tqpsh/B3VB7YSvLa9EUvwIOf2YA/Pto2LWWrXu2ie8BUL3TCH4k1x02QKmLwes0
4FDPBBVWqoq5RYINIeIGcPp0TbtIK9cv3LeNtZkk2r6Q3T4EbfWz0MG0lwfC2paWLb6AvrUyy+4b
kMsrPLeqEu9DXTyWcvpUKHkMeP91BsLbK5Z6xrXiHEE1WCx+wyvpUw2g9sfEwsIG26TKs6e+XI8G
XMc4d6yODPGcKRCj3hWDO/ArG/IWAfM83yFTG2QtvMn4FSvndxakt9iKCnRjliE/175tbnOpaQ/A
1sVpfZuyH9rEvV4z/S85SAc3jg/XIWC52gvcq+1mmAr2lYEOHOf47AfC0vAm64EpA8da5+EBptIh
zXrXp/UIksjqJ/WIUIYz1y3+kpoRxw8vzk8DQn/vIoUhHxdO8cMVm4Y65DiMA9h3d2wZSDemUCSP
wsxGoLjJaRMBjuCRZJnzpI1AFiYJvB+mNwQTfuhKn+t4SdrZevKjBH8amEQ6Dq9aQPCBGBZVYQBK
U9QG4uCgQTY4iMnBzdAFO5LFTOd3eYAjoLc+mPCntSkEcNZVH26V11cL7KuLhowCxSaRMWCBot/U
DaLLEHMcuEGfjBoDTxUnxmMy4k1wkjoLToAljnLsv/6u44ETnAZV0BU158AcxzpPCUudS3u9NFFP
Gaisd50Lt82bXRbjOZrgec2MWF/ZRTLtQ0uRInYBHvxUN5y6fa034FEBlZuN9kUffBmAB1LFIqMq
NYAi77Uf2pVQsfQ9j0V2KTKjQQSKYNaka/eAlPeBCy7sM+sRbWbUgf/s4wEGGOYRPi1VlXVqbAaE
ruyp6lg4O/TrsrmYwDx6bqd4y62oQqpkbj6GbeTpSmyUlXkJOwdnnqqP2q6c/YQw6A0NCHDX1Mvd
3t9RH8AKAwFS4/Rnqk6ae8iCJn8AADiC2GNjRUZtnWlXnje/zVL8xh5bnOy8AmtB2/8EdFB7aho2
PKRGbYCHbriMkyjkegK0xwavEccznRj1YbA8oYOng5SlDw9IFiG2btYGij0DNn7N99Qzs5PovlG0
JylyzdaMg6q086tko1NfYDJ5iY0+PwvdfHHZGB8S+DrhvEYC7g4/498Fb2IfwcVpjiVgDNx5eCz9
I07rdjins44810ccrccAKIQv8iLxdF8DvaPf4SfFnxDpU6/tBrAsVLWt3vGmqGNerfYeAlHQB2vM
W3jYoJxl2niRhvmVai3IdkBIa6xavwiRlw9GngrU6PfUWLqWBMPOCMJTZYnzrGQTICFtT1WttVys
HOLQoypLAu2o24a1mpUTQ965znAnUtZuGkfw7QBv9oMAhfVGJKCTjSItfiBZ71ZPY2LnZxJhOxvd
EBmFvEOjS9ZhN8UH3Q0BIPhmsHSSAMgxAaNN+68OFoP/2Ult+jgD9/v+ZGgh0Ox5Lu9js/FPRTul
97Xtp/eIpcIZTTTiuOlNVqUAUMy5We5JRgXOWqY1eH2s7eSU4EwFRgfycPyk9agb0okRzrBx4vtC
+todFYlM1khZ5ZdFNPbBcMZ6eAekV33Wosa8kuW+0hHp9aFhCs0QD/++2CwNjrINMsdcWVFe7Jbe
ASiPDCdr/BwO5XQtrC+V5rcXQNzi0ZoDC+5aAqRz57tWsYqCerB2fpGAQQVnUIP9AIoE+6ZFwPgC
UTke1kYLT2MFP3eWpvYDFT2ypmzm+zeZWdZDm3TTbsgjcw1OcFiYfn3jzG0u1GoBcegomxb0t6p3
sq9YUQHQMaiOpKKNsrwYFkhr3kawU6xDel0aO9LgmmnfzFqsJGI+9xKv0ZWWuDhdLIdzVjjutVYL
PCpSVc0NcUvSLD1+kHNmhB7IpsD8qdRIl1QGHXsTs2m3Sx+LaSOHr7bww8OiT41uheAKMJji0PLv
ObhY4Fw4zkdFCQbt1dJnIWS6wjYx3C+9ky0CII2t78T2rLxY+GrF2iJS5u8PSFV4g6dVGrQRYN7+
ugdIpLk5dRcgDHcAq2JQRqs8GsFw7/STjje8LoB+yR39RHUqlirZAH0Gz7kCjHGXwHa1o8HxRBa9
C6eknazKIreeU2sYD7JxADOmqlkLJkozxcmf6HTrudVzxEO5enukVivtvqcjwiepEYFKIOEQzVPZ
Zeljb+ZbUtIC4V6Ag/c6QNIX7wcA4sTrAKRMA9RZ0x5HI7Kf1QBWDZBo17R+IhM4bFb6qOVnB2kb
7woXKNqbvgMi+IeGD8pLFREl9Ukf8PJBRyROyq5KN5oKDZwHoqYSBA0rkGdI70PPwNSpEQP0Nhm7
TYd9lLmvs/IDhEk5ycM08ug+qbgP7jwd+IGg9L6notN6d1tnvFtTdVB6bVrlhybOi5XmxvGsN+L2
nqKmvVFPYWuOuzTDSWlQwwsypu2xdXF8VAU4QjDNoL2SXNhw3w4q6xFKvvKX0BUVnJdIl/Gtlw9y
staCHNRNGg7sqUcyWLpFimMI14fG5tGpwdEFqMhbjlMgOzL3U+EkuyHiwQsbq1MxRvp39VeHj3ws
gUmgT/AZl4EX+bH5begPpFCUYB4NssQ+l+604qHle0aoGZ/0yQcJluGC+9tqzE9tYr1Wid8CBwom
oPBShOUoZWrNYzCQDSCeJxFWhXBXKXsy+H/YU3dL7/+yXabyYWyq1sG4BnxyeZjGtjs6Iu2OdDWo
6iKjhrow36uQ7IPeovKvrgxmnn0+RgfQaCTjCsuI4JLLXahHlXU0RZaeC2SCl9+TPk/v2ho0JzUi
W9Zx6JdUhUO9vkeAcHXvgHeQRFQL7QDEKizL4VxxWIT9V5lfdVWYNlBH4n7EIUFr9M1GExFW9clj
3IFykN7ZJaJbT9xwvtLygESTnwgvxinDZl4WRAIkq33CrMO8BDD6f9nPuoGshBfx3tyA0zffSsWe
Xm4zoC34ipqOCkNzsmOYNJ4ZD70N/yEaQCgyKWrDND8aKdBSqUotpsD2dvvWQjLb5NB+ZwiAOe2I
007Qcib7HB/u2QCs4dGQSebVaTd+dY0UIaDlP+WVkgN1/KO+CShLkJeFjldwDQkORlV9xfLnXp/G
Aefy9bq2ijhcCV4gAM0uvzkCa/0JEH1PbRUJ5M1nNQ7bchd47QUH+lLogEbCDHZhb5k3ibAO5JHG
xoY1SbLB6WL3oA8gLsAmWN9TtQ4q+97kOzNOEOEHpkVrN5RpB+AxOBTLduweNI7QawMeIODNQdYW
TntXg2qVzEmjcy3wwuhIKJ57MeEpzbq2BIEcDHo7Li6lqd0B2P17rSEkhhdVhG217J6iCBkyjOHZ
Bji39glnmcUDnBVrRDh0T33pKlCpBPtOwdpVkbrtTzv52muO/O0I8+sYG+w5kr6FRJtSXvOxDsFB
BrL6FkEn9wjGLAH8H8pvdhTuW47UHd+1qy2L6mGDtXp5SCfDfDGS/OYKqd37likfuzwERl9hvkwM
b7M4dcSatOC0f29UxOXNLsV0j5A/66F6HIPRWVkgQ9uP858paZ1VgVSIvY2/d7imdqoL9cdCqEd9
v9hgE1vfU8MHme7G6c7Iku43tSZc5uBZztOxRfRQMA4/gyQFWX2J+Fj2iJOqH8OoJ3dwDjQXBiJV
jq0L25As6JodExU7US3xy+SOChD+FSrNCD8fJVtaGwSAsBzEGzozVmBLnMAi2rvntkn8c20zvVsB
ytE9W6qoEM/saSOi4UgHSDLg+KlKht8Qlh0SJDunvB2jPUCI8IuACOGLermyxIjYMVWnq6VYZBIA
4s5kJZew70CuF9S3KsvYFXkG2lMTNvG6FtI5ANFbewIDM9xirHY9as24Yx/sCZRSZAouUfeKHNUb
NZIIhxYhr+In1qmu3f5Z+GV4pSbbEGARsbPkQOpGknTbuIzg0FLT0Nk4HR0dh1nUGiAJ+K7I4PRU
0yANhOGsAK4cPNbh0F4Zx54jQmaOHJnY13wKH9KWhQ85/kNJIaM7EoHGyLiEA4I0rQFbiEyfxG6w
HKRAJkWWrE1pgddLM4IdjofQ3tcJ4nSxIiZjUOaWtwD+J+p4FiWafShcs3wnCxHt5JlYt3lzp4Oc
0hUwn3OQrqtOef5JRxj+jTowpzE8D6P5iWqlmnbBRh3eRC3czPY8gK9FE2G+f7WvzP3YNSALU9qs
s8BWZ/Q7qtHM8Krp9qYAvQtc6Sm+GwSFbGoWd9u5gyAXL/UUW2Cfww0CR0hxwRd+7lZR2PQ3xpPx
5k/WcOty7IOmKnJ2rgV67xUc1f4usmywU0RDWHu/AtKntiTArSddpyug2ye1hxOrJ6I3l5J3B00T
8IP6nflp8LvXaqkCDqjq5ojlJfLzpUq2IaKWDk1g/sc2h0viLsWD2SuBsnwZBviWV3SZ6fjjjDyo
t2OfQ2hl6sRRFaD1xskrAvZ4OPZrvwAl59ouH6XRVw8zvZ/vNBuegA2Lqnnd8kue+fdUI4o/Nra/
uYz8Exwi3aOJmKU9dUYaqbS7R3t8oA5JPTfN1w6pLSkt9eWV+Wq0sNFwx+muxmYPe5TOiY/4Gj/B
+znE3hgw+JvhVZ91SFHCA3nH+7Db9K4A8zuyiWKvrRQ5neM2u3edISL4hl8dUE+pM9u+bwtDuy69
VJZb4SHR7mYF4TNrXwDCbDXXo1riDx4N43qeHJyY01032voa3J7cW/qhK39wAEiSVhrAiNRHIWFi
NPukjdMzzZpElm4KpH7VxroSbrXhuQ/3Syu7s6OKwnFALaGu/iVzpmbvdkl7WHQRE/reiuxJ1gdu
savj9sv/1JVI71x3CYs3DFuxS+jo2M3FWr8LtcqcEGVkGtMqHKt8BzYRpDMopRHhWZcwVOqkVCLT
juljcyJZNJuo5ghRElgNoPNRJv5s99pjkSNsJw42r1WlPU9AXY0SCSHMNf3tPBSNQp3bOCHdcWH/
otq7VrocinrfIaL/SLVlTFJGPj6W4WBJX9NA88CkU2BjdVZ4VrPs3TzUB7XNYkKeit7gBEfdkgKJ
m8gFtBDzE5TJl/8j7Mq248aV5BfxHO7La+2bSktJlqwXnJbdDe4EQRBcvn6CSdlU+96ZecEhEgmw
VC6TQGZkxOc6k+dyQ5DEXqrYhsrh7797+cAidIotDxvos9JS87JNYNb4/3Wgjx6I5oNrr97LMu0u
NZITKPgyPX1pp0Yno7vHr/15nP7djRp5NvzoJh9yJx8a6lJksxVI6HfLZBpduuRHNh9vtoOng/M8
v8aLDQrvSDBOj5S66vq7+WrqonIKKTioq27/GJifMsGIB+M8PHnT82aZTM8g798uy+iy4Jeb/F6F
5n65CQOcefvFuKzT1FD14QmG/7h9PCQImyKEtAHHdgv+il6d6ia08xVdUpM3PlK6U7PYvjjSMPUX
ny7hKDr74rTMXFbLQ6fccKsbv9yLlmiD9Bhk4bAWRVNDR0eF56jLBjlffumLwkBR/TzmAtXsgBru
SOMsc8IzXQ1BD3bhL/OXIQdJwg1SjNV6Ho6zxog3y7hZ/AQwY7jgwKwvEfIOFvgewaQMnZ9VV3to
PaPtAS8AX0oSqOCunaLJ8ziE3eY5ZKNRZ5q9+NHcqAUufl5rnvfve9EUP6sANLPcEhFnXj2Z1qnT
Bo4oU8fOhDyVShUIE09jXVM9xWGrN+bYlhAztEoAzDHgQ/GzLtP0jnrIeaO20O2P5E+m1E6MXazb
6PMm00K2KYeVRj4AgXCsQY3DtzG+hvnuXjpkJxm5+GZ+351njdxEQ98g7PXrE8kmvdZ1Jue7N6oy
7hoDQj19z/O1AeDcjnUVlE5/T4CAvJ6SJON8Z/o7xh84C/D5U1hGzo4um0Kb0weliVAiLjc1d/qd
QHzTLS3x0IIFb9dbDBqWhQ+hnLRHLVMpukvTl+I1I44C5t0Mv6yfRByfyZxAOxlBEqQOnNAUr7QG
WOCNHY26/7lG6JYtfhpl8U3bKyFl/SNMWm/NEzZeQdUfnYdyLLejpeT3PAt2lhycH6UcWiBN/eop
kybombG93Q+VBDhade9hF7s/nKx7KsZefjP62NwNtmbHFMwMj0MOfijyaA2AFL0sfEdKyERJbs8u
Q513dxCBxwMy4ycWR/mqbCKB+JflPRdtYqx7ZJInMVP/uW2SYdfqCFDqqvWfsadgxyrzU4TrJmcV
oDQE6cX+CYrbCtHHJLgMArVu4QCdCj8y7unKQgnOxoEG6aY0eViA9EGcEmS7LosLZLXdI6/dv8DW
zlAjOS0QSavCLvuH5w7DEaWJ7FaU/ouV6/GvsKyAzR+H5N7mMrm2rWjWNNCBOr8D+gXs3PdINk01
shkKz7EjDldkTH3Duaer2hR6XRVZtivNwobCUlw8WE4XnRYXB6XSVz39kbQUTUMdw3DgBZ5+n9NM
W2+spgrnmy6Tm9z9G1Ju+dEI7X+qvDfOsacgRtOK78ywODRihfUYqmgbTj0ygW3E5Gb5TB3DFedY
ttUD9fwImhwmnyJHk7ujkPHGDtM+GrXgLwpESVtLhcneAEbgJQZoeQ/NclA0TaNWU3tHSLihOGca
9UIRoNQ8Bjv8NGrWSBD4pYW0OQZTJ5TPRrsDS1TSrXHY37WGBXWg6aagrXhHaUGIoyvmVZEXoM4N
E2mwL1CYF1tR/4RAdHyJs1w/xlXtXJPQADDFax+pqZvRutOSASkGUzp5sbK3Ln6VXXH2CMGilXY2
RCn9Z/KgdRj3ASuO7A/yJxOYkHCsDNMcR99fC7Vg+jgGwAjMNhpIfJx9UAQRrGga2dqm0/s6jsW6
kg7uaJlQGUXlDzImg5PsUBWKR/7Y4ZOxKNn52i2//AFDHbTbtq4Bxm5FgLCqh52pXwDEQDegT4hN
er0ppGts5z9JAJG5rovG2s0fVgFdlCDzv7Z5lZx7sOjPjS7Be7Kivmr+ya3EAJsAG/w1mcDCyHYJ
ktsre9IY1mYN0Raotl+cKY6qURG/qmpmzt02UL+6UwyWnGn0j7nmtNQXZwrJ/p9zF+f/da6YPtVy
oy/3/f0hIbVQ73Xu8I3rpT1oYgHKaq0IYboS9LedGUFuKcJbfWV5nnPH1cTQNHXDtkofOhZoaEYk
qOfVUfJgIcsNwgkMKP1Txsy7UofMSVH0u7RDUohsy4AdDNeid9rzskSMdNTRAePlfJfFFyX8YpVW
UX9YFpGjwS/QHDmTyWNtEwKrWGJHU+KRsviZXa/vq34P4bD0oWIZ/oaqddS2zgNUfQFjM9voU4Sy
2CHJk90t0xsIAoOFIgJ6YFpgGeBW9h76oXFc/npWBepUVvm3xUT+iG+Fq9od6j0N0K0ibpl3gdIb
8lgm2C4OsWUbozRnut/8pdfD28BLdl2mB0XU7pSL4KdhymqtUOq9hZy4KTYmt1i70jlDTimzfeRH
J6uoTecyX0aMQWK7BVrIrGHrAz/Y8QT6wzrt392qSZEIZisapFnlNJWu/rChorzZcQhZz84tZw6A
n1iTnOfPQf3lw1CXHLUZ42NSX6EqflvItNjkKvduYaetDZeev+us3rvZSB5eylRAAtFzb+TRF3zn
Fzw8+0LnV390THMlBy+/Dro9x05Qn2ScY2AaHSxum3j2ZD8h4g7CAJoxNeRCjVMJ4EpZVu2srLGw
1DSZHNUwsHUMBN1m8Z4XHGvgsAJAm9cjzZlnAjGR73PEduc1aBJ9ClqtgTYXil26G5nmFadPTVdj
Fvbnrh22i/8ynUUtwDJ5fM2dkN96Q/8DrdHhPDhVfPOYY59cnGhX1KVGw6Owx+EcIy55c1ymgUcF
nhRZzMjd+IlGQVXlIKyJmjZU7YI2ZwMSATwyzR4V01Wjko1ZhuYmL3qkwVro3zo2znbUDftAXanB
T0ddS8Pf9yyvzjRoRXl7paseuMxLiTgJuc4L00Cj8P7Gjv0vmk6jy7pQ7K62MmD92gtDG8qdiXOz
tcA2qQPrYJ6kYs0Mv9hhh2cCZ+5xdR83PtBMQQv1qKlLjn4MCjhPg3AtkdKfB+YpHqQ/g84sT9o0
EKCxZG7tMsSq18gNoA/JxfIh7IJdNAAUNfvUJjNnn9Ru6l2B+tU1agf5HfKS8V3Qgu4YoPbM3WaB
Ya7IOAAI0c2X5KlFlF4i9x1nuHeAP+1z3Uv11IBd4dqj5tFCJOqJmlbk1S4Et8Nmsf1fkzSIVx6M
6pVSMKxB0IMLfLPOlJZBDNa8uHoIqw0N93qo9r2tP4eB+B/OaRuvVBHq+8QountP4Y1m2Tw7kI0a
OY12qn1TpW2jLhY9X+GJShNwPDljr9ueUytHMX9sn4IwQSABGV6QAOFqacgWAX29bccWSjL/xa+e
ptV+fmtNYe+XqXRVJ3ils8YX62UAIUurmZciY+mm1jEr1S4FOOwio9I7BFF3pV6XG/5lmBrq0hXZ
qBuO9o8ijsv9f/NNoyqYZ+UgnnDNbMV4L6Dgg8yNF5f6PgPrNPWosRtZglQCMEDFrO6JbE1o3KoY
ewPqsQgfw8ideYxMuoaObl8AM0CThqgwgV5PY1B+9whhi5BXZ7xJcYkKYEBRAudINmp8bIfCtaqD
ADSRFnb5QRqcxdQUve+f4wJhR9HIeN3m6tOmbd7grP7bhxxpGEH2Id5Elv47ATn8jgaWtZYZi82s
R6xFjjQc2EeQnb/GcdMiHIRwytxMAZkv3RpFMR1en+4U2/WnZhkkm/zlQYOzaVmNruDhasVPy8w/
b/VrDbL/casGAIJN2cfa9l4zVx5j323xmWJ9Kjzmg7t56md02Xl5sPZssJ7FUy35PPTlcp5Ac2nW
l2bxn5eahxbrl6lfbjuvnaZg6AwjHJOmgidsL0yUhk6X1NiN2HSqkicupoFiGpgvaTg1Mhwp/OSo
PZSwWDxc/Xe/eVmk+8y9b/cvtMxyE7qaXTrV5yurspBhrNkVj5eD4UCQLYLY1JVM1LgJ5xvQo/Lt
YqMrC9IpR8HVLfdSiLgDznBIprJGapYqRwfBsXXbAua62Ba/xE5OYI4xH4QGGU9njRJMJVy8Bja4
V0pEGEPmiUdfh/dk5k05nFwDNQ8WQ7YSWlg4bbRFfJ9AYMseu/CRmrgXycmJB+AfftvsMSt2XScQ
sSrD8BE6IeGjSlWzVk077LFnGdI1lNVfDEOE56bM0S3rfefKavaVphMBK476L3J1qrE5pCn0MWPR
YttU5+U6jECEt6mRUb4gZpseGHdu1Avs0r3ESGUWp1GW9ZqL3txYBpCZK/yPdS80Tp5FFvq7GmFd
lDZ0/Dr+u1HuLhS5BsdyWHd7IUS5Mkpt7QLrpXW8dIVja3MZrRjCvRBT3FSdyUDYVFnPSjCQ7rl4
hvHMsp7tvHHOqmdg5JxGO51mj2Mx7kqj4s8q3IHrAHOyamO3RvRIPiUQpZ/rT1Mq3ZYb1PkClUy+
0/pSgLlHrUSdg5rel9u2C8GtgXy0vjOqxDrFrEPIBm+FFaQnIOk3hEihZ6ifXzFqA3tILtHUcF+p
c9VB+dkdFbhGsvzv0cRWS+Y/3cpA3jl1w0fUbKYHXWYgcCy0+QDVe0iiDY7+CKABT3PaVCer1B39
58oymp1nuPycdkF81SjgAsA85d9zqwARPdbP8/5BmYbxygI32qScAeE2pvbZUyhitwvhvUC86cP2
x/xvvzM2fgndDbdlCeJfri7uJUqdD6yPAb9UlvvkT02p3H/8oEVgqwNCFfVD42UU0Qv1qLHUxCGq
BhS8TB4gUUsfGzDy02xaJ8bvYesaCACSjdyCtNr1vdPdl7n8cGrx3e3H4KGFqsJOFThz+1NXiiqA
tmPhn4wmeaMeNUHhdg8uoPq/nchc5M4tyWp5/jJZhi2qKmJ/t/iOqXlX6e7CWF6sA16DDmjamUVl
gEquyI3/F2M9dHKHYhjs4SZ3uiJvGiBb5eVYooZebhckt0rp8QwRyeJ5dMA6GwIKvXUis3hGjC+9
NLVIVzRKNiDewGvh3Kijci7xC6ybM3U9yLjsehXqefrQ9O3JQqRWsNbZI+0on4weDSLgq7YCzxiZ
ZJG1QAQi2QQwiXwi2yhwsi70GO7IxtxMPiUoSXSsLrsnD78JNZit+w/qUVNPb328CdN5EofO7dWu
650CTKwDwrQt7hwQndzZIBa780Hof+LgLiPTF5f5Uowq3bB8MNbWNAVQknwr6iFYqwIp1K5G+hHs
GMNjYqXjY+JAgjAdar1bbEEn+dpP2hgADfipzB0ePScrV1boI5rlimMMuOLZlqgGrhoPSaohAQPm
1NAVK115TTl27NkIHhP81hXg/dMwvtV4lYZetO+afFtWQ3Am54Q1zZWuXJ6fHMB+TtTjmdtBnFEZ
AUpBi3fDMAACbwwTxf61vcpRDv2zQWCaG1MVDThz86jvb66BiLJfxfIEUjn7mgR1tRFWZr72ofPo
AyW4g/gDAtiG6YWXWqXRpZoauko88L26FrJosw8ZqZn7A1IQ5wo663/OC6JRr6T0kILj90jux9fM
kn/XBZD81IsmE10xUH5cfd7LTQUA5GYeLY3CXJGPiu3ykHj5R0Q2/DOXYNnV0XDX8C2ER4GUyNPq
CRmcbFOJoD4AHp695ErjFCIdgT/cSV/8tELoIoa4Lo32eceOaqzKNY0KlQ0XwNbyFXWzsdX3AMbd
U69nhvOUVMjx2na8hhZStx8gB34ypwaFCc6p7qLCQMoHlwF0xxMrMXFq6ICvSrBJ4Em6HxrnLgRp
93lpxGh+dqMBRA2rZYSuaFij3u3U2u/LGJkrzn9N+LNv4iW99Y1+vKvMUTx68sNUFsLXRSUe68mS
INIIxG4xm8gOgDOAz8B3gj1RPJKpZNmh0Il9Rz2yDyVeSKAXupCJVjdVcC+kekH4v9s7Rl7g62H2
Mzarw5llOo/XZlu9230ancifZgaR/mcADvA0+CEmxAJEcGbkmEfkSNDPFH61jW75boicd4RjEe/N
NWjsDJA8W3EebGyw8iGd07gb2wesxTNrawMqW/k0ZHoAVMvsn1qtEQcHL85TL+wGsL+aobgIpIOF
TPIbkGHFxo8CeUs6lDR4Qz3cIlSybAqh46cIxyqAt/ETQ23fW2Q79RTtk1BIiaO3MF/bBW/fgj4x
TrWHJwqZ0xi612MWCZANmvmLUfId+LzCt8F35cHphLOlxdya//ADZ3zghisfVTy+fi4KUbbCAHED
eSWufeB9Xz8LA3mn5aPY/VBvsNNqfn8UcC+pN1fLz49Cs0vlIGIZoBx2FeSo3gFrA+LHosPmQIV4
AdWAhAXQl23ET+HVwY+sr5O1h3L1hxSkrae6ZXJXWb7zDSWjj7lq/B8yK/8yuow910GFnLYOs+NQ
pvHTYKEKiDx8EAukwIO/e7WKwI/CuwsHKuvO7M0c6UnGPxz3J3ly7FDWcVCKtQFVuSmBltx85Fa2
FcoAgdFEhIZsolqpHq91siwONNZPkR4kVzl+NbODioevK9QoKlPM7I1im0FfeA3UnbxQg3wQWA8M
saWeDnONM4QAhKTwhxanhumShoo21nvb3qFECOx2UZceRZrEb3jYXKy2HJ5QNds9QppsCwpk+ejY
GSJRLhgkizYA96Ld8RuC8PE9DhsHT3lgpi+d0l1XLaQQyHns1HDvtH8lGUqVQdlYV/FjPTWBEfJH
1pl7K3CHu8AcP02Agf9tWqI4kQPZTccsUFCBWBTZaHpoC76lZvabVkMmRe6VKX5K/GtAho09giKW
PbotkPZW2PMDcujskQaEZtdUOOxCJqA1oKrivy5z+Jgjn2V15b0l2b3DE37lqAW9cTxA9/FYiI0X
NM2NTSSkyR0NYX+obhEI6RCMHWvgEOGe+gCvean/SIM0BdEThBLG3lzhMX4PntB0H7GoP+I9nzx6
XEIuQIKwccjfQYGhPgqzCtcOEkVXC4C88yhNc9ug2OuVl/wOJUvGhxU1oIWtrO1UBHGJoJV84WOW
XDws3e/ISH2UXILkNFV/4QVRQRVq8qEmR7D1ULiIgWaFydf2IIsfiOdvkjEZvwcFh1p0Y+dnJFUy
aMLBYyjG9A3Fb/297KV3Uw3gG4aL9JPrOR4KIgHGq0ZEs7gw3JvLneIBp409DdKErJ9YORDyXIdD
oVceR5JLDeb3WqMCzsnD7tiiuO1NW3syx7k3oPQOe1yva63vqY+jjVv7N6RnOdjbUDJcaW5993kG
glQUU18b6Ms9/XvVNhq7I9IxwbTqVGGzAy1wuJYVCrvZ6LKzH+bsTN3FhrxfiWLGC1li8FeCH/S3
29wHOy4eDUIMB8THdggtsQd3wu9iQ2qtnLawTwTnLQWoQktkebc0WpmgEhpQZLeiUQlUEiDJbE9Y
XzL9Xo0Av7QalIetk9Kgqq6hOAmoC/aw+Pnxq2n76hXVLb5MnFcPmHogYAI9d7nEb4D1CKvLQDuv
y6S+dru7pgFceMvM+lVJpMkQn/Ru2gPKKInYRzX1yNR64jjGwrynXh0X/mbxr4CdPJvY0gGJ0+/k
6DnXqZLgylM0wQCSIQ5OMrI7gDZd6YoaexQ+ws6YlZYChcHhYLnrEESTB28U1VFC1muTtsnwpkc1
rBzLY3c5trEvBS/AcBwNeCHEn25A6SBP24Y6XYNw3t+H5jff1vkZ6OoMtVHys0FBeXYhGyice3yR
v4fz5JUmkEcfWMiSQU/ghPOZNnM1N24IvLRTxjUefv2nDbyqEFgHGvxItiG2a7yxv0ziAJoDsL4W
vMsu1LQG2A/4eDbDdABZvGujBTMjPg4Nl78d4/IAnjuE80Ug164HKvaWmcBTsyC0NqNC7ptrM3tg
YEJ5oCu8+3UWpPdCG5+WcmDAPqEAef2H69DovREhXkp2muDUgNMlYw5W12nZqkx7nIc6c210QXjH
ZB/eAYK6QY0+kOmTyRAAQ65oADgYZzO6Av9+RgWjrBBId+J7JOyjO3D04CdpzJ7kvqxI3bbDoyBF
Uhb401+3WvyA18nPooCcOXB4bvShXW2/BOYkpWRVP2oztF+iXz1U6wOfkKJSFr87oxnacE2Xg4cS
1d2f1nzyyqJoDUqnpxipgUsM3vRvsSWeRjPLHsK+V9985q5bkErcel2lL134UjUOdKlYKgHjxjOz
aVCsmDhgmAitHIKiVo6qwcIK8L5FdTmYDTXSgH0X2OBPiTdTqOZhtiHDATJF5iNNh6BduTXAATGO
eITTOuTYNWGyqUo95WjYRwKAy66afh7UjPT7oUtGP6IcKL55KKriHzoEwxmZwr6Nzo2P6JfgR8MD
xJ7qVnzZ6FXJe36kLg04UQXu7d82noQdAKXK9d+VCt4hOm3cp+0/YmKA8hrRPP6yzKXUHtPGfdz+
QwXYs9NkwQyqxk5NJIxBWLwCD1P/5ut82wL98QJEPbuLGWjGyY5wdLRxekiviNgZ3kqdbRtWpYDq
QHYjG3lzTw33WkggTtJHv01qih0ECeKkv+1kkpM9gt3UqCaOkGkFNL3iGzA82GdVjvbZhT7ERo0B
RCIMYZ+bqYF8Uyp3qQj01vUBbmExaDYTAPKOoA/9oJ6R80k0FvQ8vMUnIRuy2fIBXBzmjjGnWYfT
rC7k7REQBajsSddftzzqzmmSDN+6GCHKPqm/g9AoOzBWphC3N8V3aM48KJVHTz3X8lpGqPMiu84i
H1vYsTt3hZ6nJ0EQHmxm5NugH0F+IwP1vWjaEhj5QV7sOpQXuqJmdgEtEv5aKXaGRmG1jMboIMC3
ApacFsUkZeT9sIsK0UJ7/A7FKPyn1LK8QIsju1Y8i8Fe3KgPRz2Rp1klxboDNunBSqFh1LC42DUF
T1/9rgL4H2ultvoBPOGAegLcbWAyOsjpboCIIRM8bbtN3I07mfndh1rFdui654yVh1Smyc20sm8+
5+Awr534pkthHqGh5qxokGzCKFCb33izR9f3nx40+NtjWSOt42qTa//VtqSx0Qh/fLek/dP0a/fB
KLLmoa9A3EF2xLpRQeOa4ZF3efpdPJPVKdzxKOre2GR59mVybkL2t/JV+lgV/RGyI/7f/7qo7Dog
yxg15qYo8EVFjl3sXQdFYfQjpt8pXQ1eVOzTBFuIZYB+yjRjGUAF03cBRPOjCy5u3+Psb9/V37sh
AF9BjKOklMzFwVaPp76L4n1p4pxY1oW/ivHE++Fjkug79rcj1HfHr4xvQEkx/DIwKZgmjdMkZg/O
08iUv0rMSv74zzuF051okpNH4T4ECQmUw7gXACnF63OIw9yZrrjVop5p6ZNRWX20c7R4/sP+x1zq
Gq2oz7FGMy+19AW2yjigImUf1sK9+lOTBwxbEZHvDeA4zn/YEVdAylUiqUtuywQV5hnIAstqVdm9
tWGRiy3FdKxSsReAQIhOUnR8ClLH2kB093M8i4ziyCGQ1YPDeAPd3mBHsIXRS8UlB5KBcA1k6gx+
aBITjLET8uEP/2FEIVjq2MOW53ic+V7zBMom9eQD7riNY1ZuyUZNwYbHKhbRhXpjFld30yTyJxP+
Va+uHz3grHxgA1BfVI8p0HNML9nO+7/Wkz5OkE4jXoUJdROEhopDbiJ+aJSD84AAlPNQF+D/hroh
8PWLLSzjfT4J6ZGNmjjFW1Q5/TEpHMS+yTYtV3X6c7msaeS6MFEEQqlqI4RS0FxwiKRFdE7dO7Lj
7YVsNqh/PssWx7Z+Go3a3EYG8Ha6LuV9Lga1RT0QImJI3G9Q3aFeagcEXHaTBW+Dh0OGbUOUYdDZ
tTXj/p8Aseqqdm0UdRuHGsDbeGWnw36wcuudBahjwwv2I/Shm4fSvneQ6lfbfEiqM8osoC3j+g72
adz78KPoZOJZC5gqdMFqOzAOgDda4Phzf5BDrt0PZU/wVQiPHVLVBseJeBpaYilDNUEc7SNgre+K
vOx3yAsF98ng1VurE/ET61WFigvwRAReLddayeCb2bnDqkXob2InsKBOcetBJvWIDMoacAt5Ay2e
vFlVrtadzPSBbKMn6ksp0w/q0STsWd/HqOouZOobcMknUbRXaVIeuanaDfPr+hUs3OMGNDfGgbqD
ND5kOMh7hN7jV/U36knr1wEpZx2IHoxG3csX6EMxQSOoPyMlTM4P2Ol+IxMNkl3aPnASdJkacbgv
dfRKPSfLv4msvK/KEFxseW6cEI1l4PxEd7EtXRolPzPoT35RGOqYZOAQMANZXfEfr1graBNuqQuJ
7eoaD3F1pa4zaOh/hPaFA4YarPLcdLeCZf567uPfPkLE3nlXWYu49zhGE1d0BLWiPr4rUVFHDou9
M9QklCz8dXw0eG55xqqUwT9Ob5pnOnkVFcTMXRk85+BufGAD6CimA5lGvu9gxEpsWR05r+4Ebk68
6Msku7Tx5OY6OVtRgOiRGN5Znw8gE4q6Y8Uq99u/7bVndsewTr3F3kIZbhvRcxnZPY5SKuRXHDcV
J2RVnugVQya6MptGnDo2/mkHvz+YK4P+SdmWQBonD8+B7WRPfHTO2YThZtwqzsJBcSl1oRWY7KLY
AzjWb6rXOvdAWSMK8yInhLfoCgjzMAa2I6yBNO28ho6tAkjQWICC1C1fvfCZDoCg/RhPqIhNNnTu
C4MgX+syAEsaEqWTV46Ss5XS1nszSvksuP6LxVb+A3rcb1YXe88mNjn7thrzw4jaRiSImr9UkhX/
vwMY7N9EXPADSkkjbEANBDB2XAPwDLEP9lrUSFSVhvfTTfRDpCz7FVye5baNmuEC2hoHxyu4OlbF
XttOHd0OBP8xyk83SSX7Oz41fRl/Np9dhCXyvGs2yB+kw4qM5E2OXQyZHVohpip2Gqla92fduylq
vXueWPsaSZjHUUNrMC8GhAGlX3h3eIODEdMZ/3J65IiwpzcvvduaF7oCOAxPW7rEbzo+5SG2cZML
maj5o0tzyRelATvyWJZTSWJ9Wb2N+wNn/huK2uvwDEBt8RcqLu/HoPRu1sDrWxqtoUHt3cjCYgfi
bqCqPVIXVBuAh6Kcfd1gg36DslB948kGrKURuARbpo7QBZMrLXR1DTxlnZ0R1PBTj0zMyD6vQPtm
gVnK2bigLrqP7a5BbtTYmQM0rchEDdBcYDFEMBxEIYliw9qZKEJsQM/P2nkXCJOdqLOYzWmMbNRg
c732h7B7SiQ4qGNevfcpNA5GZluH0NPRW+M9FUFfvmexU+2zhNX7aupCVJTVEBWsDD4eSt/MdqOZ
lu+xi5QFoGFrhijROoiq8amCLvxRJpm/ou7ceCiBMnKUtnqTSzEU6p7zdEeDrJxKGJk0U2+duf7H
YKfBXd0EUIkxYmddUdkMGedL1b7ge0VRweSH7FBwR1cocgjuJqGheRoNuK0P6LbfQS8kxfdIalpi
9HFVlqdUFRDyRFkHcO+Tabpa3NqiKtQ8LW6Bkq+MXm0Wx46GSbxrmUPDSNWDNIO738kOuhO8Qvz6
DQi9fovURw6RKiRiVgLHRtCArBujDO9nEw5GE6NenELxVoiHGJRVUFqC5FPUSRc1VAnw7ojIQjMH
JFElWP2m69nClXUdC+nhZ2GloMzgY1BvK5RxrilRbdrdADiprz+Nc7Kb8t7aRtJAGFC1X/LaNEBL
0AAtMSe8fStD/FJ2rzgHjhufIVAYVFX7miJPQ9FQboVgs3a6fkddmanD6CIyYaEe91L1pj1HQ3O3
QQQikOW9aejysZD8B/mD8+hz2SRE2NCF4qk3qO4bquZXA3AsFxQwyQu2HPJSgsB5NcXYUJT7a4BG
qSEb+S22wmDboelQON+b19YOx+dW44UWIwdwVDi8PfdOmYFNwrW201nuGWHl4pQwxVY0amaNuh+V
fzdPneaH7pNdmvpGlhj7tD7p9F3vx+Uubg3o6Lr6ZQqzPrZOIx+YDn42jRu8BcicbsGU3x7GKTul
Rm+LI3r5YgENczfnsCa7TC2EAcogPLleNr6ZbyYf7McwAaWmlTaPVofv0B9kdgxqF2wFXYgsyp/9
rOmKA4pgJ+XC5MMCla5Wtf6eSvAotVlUHAEt0c+m9J7jNog/TGwaV2ZjVg+xZTcX10SqywDF+8fg
fM4EFRvCAOC5kqW8ZG1UHfqw+7zS05Vn6DeTaVT+TCTZ2NoXB+62D3kTKKR3YKJm6Za/B8jGscam
AHJ+vTh3oe9AJNBJoMirRn8lCkAdkeuAunbQDc9dn7F7P45OnjOCXs0DyjxCYvbJ8J3+OTJQDhK6
orjUMhueB8seNihzV3twBoNQ3SpQ+zW9kETWXQtgOS7zl5kZ/VVHQXcBTh7f7TQ6oDpjixOsWlGk
GOx64FhABLtcg4Ys2v4RPq5DVYD6MQMtaOsF4KCEyjCIpM92Bzxf7ww31SXi3giNbCVF1L8ZrLG2
kMKsDtQdjQZ/TjreQA8WnlBZckw7P16D1qz9+B+6zmu5cV1Zw0/EKiYw3CoHS5Ysh7FvWJMWc858
+vMRmj2ePXudGxTRACUHCQS6/5AgUY0wtffT8dxnO8jEmytUkJ2ZqM964EcHHwz/NnOoDXoDFvQe
jKFvQ4MuvFmVtwGcwULzdAquCFLv6jlDyfIfr+y5KxOWcnQcOn1XUTN9+ex2ZtBdcYWLFnlFXs7M
nyS0O89Q6yv7OF5HuH6yVv4alMhwNPLgwJoeHHRZMJybbtobE/w7CQX//+7+fGl5t5x7j1X7qHiF
bB/8ECM/C9Xn+rkuImeTYWdwCIRRPRpTLJYTIutfB8VD1riz7nOB5BfHiL8HCZ7gFlT9Ni1aENpz
rxtSFbAtFDxP01kYFPBpaI4Pq3h0mqUNkrcnyxDTKpPh4wTcxigU9GQ9Ues5yZhshmRfVbH2oCq9
sey9Jvhmw1QMSv5Rnp0gAuewq84iEbyOVMkyzQm+JaGLeEQkUMCdlPH033dGAuFPkQgN8mOyaCFJ
f0kRDNgGLuRCFiXx8WDgK/OB+563UTG94rMdUKByioWMhwpVfNDe0d7JUvd1MmO+wMkqUnGJ04q8
eW6NpeG6DlrcsfOc59M+iqb+4peD86ylcbpIFKd8kIOlSxFEbx2xk12FTPqm0h3+wYaW3ZDpW3BY
8LYqv/Cq6Y3gdVJHa0My1oCCRxchU7FOmgkzn7lbD5WzGprA3t4nt04AbUrft3qcrFzgQqegxkoM
4W91WJAjoW8DtQvqoN+gJmp0zDaHh9lxkNXX/qrVxwYzmI+6T/xNYmrYanOQeHaS6DUzwXm62skz
rfjsi/80LmaBK6VA/UsOBAkkpdyg9kI962RHOBkB3of5pWvZSnblAI9nvL7m0Uxt1WXdJd+BHxoL
o9GdqxWE7rUfRmBEkBXXI1oH0XLqgQtFSeTt7n09qfDdUo2TnK0hzH8poZ7LF5CNY8QPXoFIugV1
pHfbRws0rLdFhO5SCj0/AIpwzlIz+X6lFRjhTbmN2ggDqPdN+0rvLh1V+hIOUjwegQMWvy7VtrdW
tqqhXz2PuJ4RKUt5eZ+v9qhZhZ01WALUtZ1tRNDby2oCANThS/DsgJvadVaJH9iMaGs7pCITHTHy
LrTB53QVP7pePsrB0tV/CjGn1hxARYamRY+2LTrcf9AL3ZWwYCieEURNvDc56XbqA6m/+0S8gGNl
leoNh98WNYfCjx8No3PXEbZgC1UvTI4Fdof0aZk95WQkH8q5yao8wux1vjRH9blwdTAcnICjZrAe
E8ctSBDgJGLpnnmUMdk45KmPaRAe9MKxHjMYzGnofinx2wYxln4PvdnkAdfzi5ca4dH0zGGdD377
/ntGhdviIptnaBRTj7z6MNeE/5ghX0OtvOyCUSdaZ2mODbWN+Zafjx9lGByLpk1fAOANh894pIV/
xONWs1eYrY0f/xKH8fug6VX4CD2mPiaiwolTyeObbCYIOEYscGGaQzYnMsj5uK3ZsMZuZmbpUCrU
o2J9gdbs/dMozsVvDOVD54m5yCJbfYn6GGBB6rmXMRTjpipHDFMLzvNDlJXoL03BKfXSdqPjUXaJ
jbmIjuk5VknR+6SYPSAH9oCGg3dKnFNcR7v3Xe37aZfX2rSuEf6ELUlJLII0TcWFxknyCeHxAL9C
evxrzBMiSuq4QrpOXwVTZCyhxRtgD5Hfnka3X9hGV3aLeuyth76heA700Yv1Kbp1DrUiU1WROYuj
tlxxjskPGtqyJ9lYLFr1vA3gGVpde80GLve/oUhVtnKCnDrNdzvMSrMOCLe8yVCc++vc9xQh3/y6
NKO1b1RxzmMjD45AVv5xytDgYe951SVQiXWqyzAAX/8ookbfCs4GIQjqRwU/z41WA8lFdy+j9jkH
k8AZtkOH8dUfQdfKx53wlODPYBL42n6wRsjoMXej5lk+ulNgHRAdOt9vljFkxcOH2p62YdrlKMdO
WvGoi6A+1X2GCuRnLKFq7gybP0JqpMYnfcBFodmmEWipeG5M0/9GFik8AW8sn53a0lYWgqTUWr2V
F+k5bj9ViINwDTC4Di+8/a8GgTPYOMC4lnLg19y4OgjTix/GICwhRMUKEv3dCwYoCOb2tXvr50Zc
I8/Wb0BC3Ftt+TaAHoym5FCqtNkuqT0ex/PMmDrQ1cY8Vc6VoY4U/gJp++ShEjHpmw6/zM+MgUwg
xMLipwpROgipw27tpn0o82I8dEp9My2FgqFl519hgh3CKLvKBA4AZQr/cFJvceEou0Io8XZsYvs2
iS/ZYCIUO2Tmhn+NeCrHuntyqHAVjXiSjW569QZ5+pE0fpSi2cqnb9L4csv5IQ5mez7byBs3z1Fn
g8tu+Xyt5CXKg30LvBhpCwGgdCmDIXA4a6NHmKvJPhk9UvYj5DozQbyx7MOjkXZ+vrIse8DwcPzV
mCY4nb5x9vfRsZxGKIsZkKxl1rfobCC4MTo4xckrpe/hbwEOpTA/X82jCjIUiE9Njf6CirR+sUT8
IHt+MuiXtAseMGqLlmoa2Gs30dm32A2iqJmGK2OatVbM8UUpyhVMKQgNM17iEyrx2YWHVcQryuq7
ypyL7PM8pXIoX3laPL1m8KpPbQqfYaYlUMlj28EjDUDIfYceFVSPSHYFVm5TDm3eJdxl4LznIuf7
KHEvJnqnS5Ga9V4OJo5vbooUkyc5KsrIRAcMaTY5WlVT+RSNyh1FAxbGO4yhiwATm1GKL6352jrF
ucaA93udDvnC8Kv+yR7VGroxhrdB+NPHiw3sP/QWFraiPIu54fnbrfkeVEsZ6xulOJt1WWgLrYFT
hWNnuspngwo5MlZDsoId4qzHsmp4BivFs4512GbKleiBPBfOEemYbELV0/aB1v50WqE+Iv55vf+7
ilj77DVzDzuwq95Z/Cv/q/f7viRXOX+Fkb+XNZ5JD6OlOaTNTna1jhNarAXpQp408Js2yK68SNRE
3N071CovnoPfim90Yg3aeFqUASq3ImPft9CyxEcMZ76MyN1uLG8q0L2duY996++TDtkHq9f61wSf
ldRStQ+L2sW65Tfcd/HgviSTscvneNYEAS+fVocmDqsXA79T13dziNlFscabkkXLiMx0UYN726Zj
0Q3bIgdb5w5ZjrbsPG6FPqyATh2p+ej1cZgbk7LxUXZNkHurwUC/DpLJC3uyDv9Pt7oiIVdda91/
nTS45uYMVfgdai2/O3IK3096scmAbB3uTW385+q/YzpffaQxZobdPJC2rXKI5+beTcZTn/WkYxRT
Q5BmPnz5tf5VlHAQZC8plRTBTVYeecDqsf0Big7oIA/Gn9rgYaHQFd+KKEfsRijpNWmDYlemub+P
SyO5qF2jLTPI1B8cT7eDY2HerqsACiY3/Bajh3aQTfr7qqqFc4jS6teA7KItsheUcdC30+qHcqp+
NfnvKxlTKxTZLRZbUpP4uoGV0AFFOsnEOhxTKm2K/EuFJ8aqTqtiL7tB1e2marRukFLFo5ZOP339
mxsoZ0Qi6jfFSYxdjYwMWuB0YTDGq5qs/F52kzB4bh1Luxhjlr0E4HllOPCt9JT1Fh+/fqzBrPXp
drQ4YclRlLEAzADdbfOd51jiq6JR8rML3E7NjINXNXntg4Ku4NGO1XRr5UI5hPIP1kEwGK5uny/K
wsCLIA2M9xYPlyIcP8LaR0bmzzAHtP8JTz1v6Y0fQSe8P2YTlrNhWv35Iv8Jf85WXAXTBceNn1y/
/FYOhvtk2p11UEaFYmznTF+rEQMiR9HfW8s1oNlj5aGNavYaltpBTlC1xFxygs1Okd0rj07laws5
MFADLJV2Z+R1dRhdDDnUucGfrE0WMsj+rTrIq1xplF1g+8sgGuCMJvVZG0d/F0Koqhb3GMrVO1IN
b3VXDI9Kw8oWOFPwUVQl63MfpqcB/jxFafNZxjvX1VaA9/uDNYz1K8qGaxk3B6fe2ImR7PA5KTaj
2lajj3Kb8ewV5nck/9n/t6QDTbKAaIoBPO/R/hFVVrykTpOduiT1FjJea723TEMnOGIeUH5p7ZW8
u+JTeLBN6iUB57IvyFmiBhd24bmA8beZ2slcBGHorBXLjPa6AhG8TYpVEjv2+xga8YSouNWpoLup
xMvGeqwo996iOaCWVL0FaAA+63QdnEz3voZXH3nfnoM4BxHw1DnFh1TcYs1Lt6IzxN5LCueRku64
NE0z/5ZEFhsAMT4mud2voSdFU/rdr3hgJyA2T5WVVKexCbNVM5rJe2B1y071apgkAWSnAJjMDtsD
znBJQdXudxP6E8puXREvnNr3N7E1Cor/HrymCcaavMrmq8AGtiqvZKwB4v1g2hFad2BVVkOP2OYQ
Z9llmhvoleIcwyuUPSsZs0sbOSj0jNneKTCuSNRQbDBpq684JtdXPcec3mtwqoUiUl1lE46dvpTz
ZFdOLtxSX061IPUsq7RDGtlnV7WLp2LayVVSro1oxMZrIBXkuiDcb4ysRL9QlsHUAin9doPsi4mY
rnrtHcPbV5oa7/tRLQGBYe0ir5o5NnVVeTRBku+1+UrOq1W125GqxjCi159AoB8TfTDeYjRxD1GU
hXyc6JpODuEcB6O97DaxAZhWj57AHmJjOgGo95MXNw3F8yha8Vx06b7O/eEiQ8KjOhDrpnWUg30G
1EjrDGUrR3Ot8QG7gzqiknqrHecd5Gx1kI2CBlWy+Ox7JV/ivIwJuiYLnhfkw4JEBsbGYCX3gWJu
4yGImqfED9QFGQixzOoZHzd/TIdZQCNVVNQyguoiQ9CaulXAP3zrY3hws/LeO1JVfwvsl8wd9ewg
D3RNVSV7oVlQWuYTne1UFHp7rdjI0UkfL6WffvOcGbYbiewoNzCyq8QzTGLes4gQeJEc1arMeLHn
bjpPlqNysgrdgaRTuuekmp6ZJQB/cv5vnX1it+m3yS/ZZbVth29s9o+Yqug1yP6R6GZ/oLBapSqc
MAlnbgGFK3E7bGXXgKyxMBw9eBwAR8xshmYxCas/dVY7nOQVcpc8Zp0qXsuub8XDyeSnQ1QA/noY
k8HTMXJQUKm9IYqaLMhOVj9Gw1rDm8g/0i7uV0Hm4kADuyBYWO4w3oSRjLfAR9xX0dN0J7uREqHw
Oygh1ilMkfO0KXyYYt8+3+8qM29dWhWen42ucLhPsk3spXudnNTVssVAlsJ+4EiFTFQ/jS+hnVyN
cZoe5ZilFK9dXFhnOeb3ytdBL8KzHNOTPkAloypPcnCyMdJoKxIXcjTOMVLQsH85ytGys8yFMbnZ
UY5ibhJyACinQ6Gn40vTGrimOtEMeuQnAoyN5GteVXs5yjcJKpFiYg0zj+IHX63KozqU6sYWIr7K
Jmlid6VZJM9U/EDvsSlLS7g3mruUU+SAAJ22DVTfXXzGcna0e75U0cKsKfwuyVaQ33eG+6vc5ymz
AkxorV3HBteTTmKhNKhhjBs9KI2vZGk0kOkIYA+JYd2y1H8rTAdcZo7Xb5CwyPhIE0KdSPFvLEXg
Ld1It3C/ra2p/ar6en8ourei6N4N/ehkXfGO8+ITiRX1iYMNpIy8gqM5x/XYhAE/QpRAdDx+S0AD
WrYLNSjIoi1QI3DQuQLtwrGtt5jM76bBXmQzVK31Flp4LGVeA5ES26hXM7/IsEWKD6tAztmy2xoW
mWGK5xuvTnAt/N3YFLvv3abHldXsYrH6jP01LzUBAyt5hlsRL5KPWJXUI8zhyAWml2EiRXpZNc9T
zqkyS9pxhdhGdjIGPTtlTmlH29fSMdMTpA6fg3nZwhWfQQ2+YN071wE/YQWo+j5V3mWotVjjAaQv
lHp+ZaG4Rx0Ox941MqVfmPN03H43U2Yj+BKpw/25bqkJg2GDa0MDkspP8TmZH/Ax//4tTKMGzVV2
C7U2PgPAsq+dnSQXjtr/yF2BocXdumta/b6nCDRtFWssR2S1HPJWEMHk3abaiGVZoipYDbHzNvon
3Ab919oaVxrgrK2Ia2dnWFr7ZBgo9+EbLb4rFfAzD5BubpO4RGXdPRq1OpzzHGwuOOLou5eSp/DM
78poN8uuaLrHIbWjI+bHcEAcN/zikW+8z6jJzTKjvw2kEnYq+4jdpCbDzamDmI8PLwLY+Ah5PqA0
aZtr+UJeYHaPbKwx4JUzQAoGVfhdFam9HEalP3sOy7uTZuRV7b58V+NgK2fabYGrk1+2T03gOLuA
Z+lWDyLtGWD0N/nLGewBKC3brw3os00w8+T01u0upA2RiJt//ZLdpB/p5lfIfnh2wAA4NXWO6A8Q
5lXRP/de3a6SHgGGslX6t1lnm+Na/z70SbqDXxpv3NTu3504PUUW9CDs6IuTrUNek3G83qCxZSax
IjNvyDwyDSWiBm1svrR8mevB7z8KlRIpkr+vHbCUvQc+c93kY/fRBgm12N576Ts3oUoHelnGYV0f
BCXnlxIhQfLumHrLeFkkJ9UU4zbPCvLl5awcehcDDZSfvqeb2z9jM/4hjzjRpK3CR2kWG50K7Neb
Wp02bRtF8InS4CGdNxIYxC05mNUvOTa8j20ZfReJYrxZVa5sFQAxa3vuTma0YTvoAmLBF+CqcEj0
gzT6UaiVuTBVfbh2SDTsmzapt1Oat8+F5f8jZyixe0CasmH7rNZrHZLBsUCIFO71FK50dAq+ujhL
TEZxTEzXP8kmHrPgfvUZ6wU/J2DBP6ZFv2/4l2lCK6/382dIiWtn+8AUFoUZWScqdtjRFiVi64Fa
Tyvqs9apnpui15/9prR2cl7bjM20CtRWX1peznc8BPpPJkc9FZayCoSTHYu5J0OfjWKXmFWZ7n3q
H3dhoYT9IVT7nW+Yb38PoNKjnoTjbaOCD1ZSAlHLnPQYplN6lF2gnhYOd7/78krOiVVd/BqJ52E5
cm+m2uTUNdfR2wVGSgCI5qZ3EWP5n77higAOVLIoUTlCz2Laq+wf16at+/4SUqq24eQ8LaEsK8qi
CxNjrxYRsiabkaX4lBbx+2RNPBoVvTgpHo2Mf3YB3rcbNVU4uc1TrClzN3EksNS0MHYTAIOWWeil
j0Vd8qi3VYHQk+jSxR9BQf3v4AcRkiFT+vjZZDbgKUt7+owU8yuhQgrWJXNmxEA/bQZ7sG52zZ+i
HrPyJyWwnvzGT83j72pUWvvsayKHGyf6I5AA/9TnTrHOkMF97fP+qxu3+s/RDpeVWnvfisT08UMz
vWvMo3A7+b6xj9UsQnM9SFcTXlzvBShn+Qa6PQH6VN13PfTxsiITj/xLWexNUw13iqpUV9MZIQdO
MOpzNN2pToaPjQa/PRNege5KNCwoeg0Xe5bOl1eUnVINc0XFhue3AEuNyBhf2a2VTJxDoy4wdnDg
sPqbb0PECxFytrTrMB4meFlVuXQSJTqjl4DwqdBRcdWCDO7WECZznTC+WPNVZtsHasDxgwzJRpsL
HwFg5MVnTF5N5fgmisGd1UuecZcwNllmgOeeG9VhL2DH7Eb7HkEwGfMB++2zOgsWMuZDt7hApqzP
MXoWrqXo1M/me0uHlTGL07PsybnavIFqTQwDhF4lWzae9sHnkLgESzMb5mFuXaezphAIbhBSc19p
rH4firmkVIC2boTj12jIkT4c50ZeYfLn72ITOIEvkv6MSxFsQL09xYm2zG3/Rw1R8ADJOHgKKidA
aeOrFmjGRUaSIEsfHIRkfDaVG10z3Y3MS8vMsyTvDRghbYQ3xgsZG5Jwl6IQjkkZuWkKAfm4kQP3
0XmyxlYFptFM//P7xj4EzRC89WjdpgJ51YLj/XEwAmWpsiy/jzlbaXQUzIuw7fSRbC5aPCy97wgQ
Y6KCJOEp6vziZnjVVcZRcIjXY1KYgHNCSLo6drvz/Kk2GsgvPInl68auvkTS2ntAjXbY1Y0Ly4fN
1JK/ACy/uWuFokN9MkvHVSUyZDtmW0c8NpW9r/OizezrKBt/akiAJ66xM+cpNsooV1z5/piRuf01
Co3vVn2sSf/8CNgYQ7ot9KcCJaDtoJTefrAdH3W3kCo9WNt3s4uOdjV2P0kkndW21r8YafGP14Qf
rTLE526oWS8UxCi1IjCfjSiMFgnU+p8+XrgdiyVnOI2/zxTCHPDw0HabLNkBf7dJv7GEJ1MW/jAi
VBbwCnJMI2c36h8NPbV/hC5wGDDcr41u6Wv2l5xG87I/Idysr7BcD97nqfDgj6kya72bVnAjgeQu
vYT6mDDa4AbfXn9U1G5TlFq4bRPP3AedkW4xnUeUPy7NLyZULCx5g6+1ItR17ght32Jh/RKx2eqN
yf/KglKsyDCbR9OvtCcO6x8yHoiWpDl5GIpy+lpXe+XFVMQBOcD6azRUylIJzelhzKvwWlVqvqDU
WH010S3iU+BaF5uF8yHsOr4v84Bt2MdIF84KM8UQmbv/3dUbZfAddsK4/Rz8a2fflna6M9rs9TMO
sTnAcoyqwMDy+9BIHO+MyIWL2XDAOtZzp/3dyAlyqi1hwP+ZZsFRofr/e14Wsosy6hTdbiN9ihrH
O7uYQIdNlD3JEAkdDYnJlPqDY9rx0ofxiMSiWu3kcApPdqv22JvEVfkTAG+8z2eDDGR68aAIsB/B
uABFljkmm1LMbFANA8o51FRDDcqjBvtD5RsvDf+rjpLlOlPacq/7/AniBMzEHCfHNGHZ4KVHX827
W1OqLzKeDBgnFWlWnow6cS5GLTIkVfgcAHpXF7oZTY+KpXXnTkHRwy+y6qU3lX7ppH1MkVdn5+4N
iKxm+YdnInnkuZiltbWWf3Q7tG6jjxFG+q7xUJes56iL+N4IBx7xi7JEHc8a1/ebNXXnmf70glqA
cQjzTF3h3pwdmqFslnw502fnH/L83k1eW7WeL2zOoxiFRdmzEseALJOGnOnc1fh9HwKLlJ3sVoXu
LXMQjByszObYR2EFDCmePiJPv6gkiG8kB9qj4jpU6Et9/Bhd8xL4hnIzXMpqVJUwx5k9O1ukrh9b
xM5M4UZrtauHQ2L1WM8MqrUY42zZVY1wbdCxsbX3FPsyZFH7bbLUHxoE7HdFjBBJo654K1kPli7U
nmcDfZyV1w7aUykmZZWwtl2U0gw3IhbjOTSmEgK8bjwYJAt3jZ1Qh25IPkHfATT+u0nQI/7Xrpi8
t2as/K2c+9c0aTjwd4wVpFoMsBu3mje9fN4WDzUDsZ2jFBIbcbgsO2w1qrbUAbWauzAvC45Xpklt
3FX1syXwctFbtgWtomjnRs6bB2S3m6z3RrTeTt4vB2UD2m3YWyXYnnnq/ab5dnMwKI+Maj9uek9V
rtid5vEi+MJBsD1Njt3cG9mFnLLT0bg6/BX/7Op+uGup070lKgIwtQMnO8epZg9PvNqCO7GeABlq
4CZi/UevrHPDpkA5Y9971/ExwvXwNQpq6wBewD+zz1NXuudUXzhmYnXmND/ttj2oSDW9p2GwTAfM
ef56jxEr6H95j863fr2HKIw/38Njw76q1LKW72FEdSvfA31M471Wa3i4ALtOcYmW1EwQjTX7XBbC
ObUzQRRIPcy2LkiWsqsUUc9HTwnJ8lcKvAwns6HXZI32YVb10TJz85/Awdg1T4xvGGIbixIzjxvW
U+EmNiN8bfSc03dtKhvPAusZF0Bf7pwDXOQWSdm3q7LVAZTOEE8/rP7s1qPWrirko3flDPGUo7Lb
1fqv7l/3ir6DHKxHX7MakzLDwHQ36hHqQUor/dW/u6jJvlMr5S75HK/M7hlA/SrWffsY52Z0/34n
uX7r4ri9ZX75dxzWWnMDKibWxeS+AF2xyT62+hZGonG1PNRdMRxBQGfCPCAfvJ9jFN04nydfjCDp
VvE06GcTzwNkkhsfJ6KI0vd6RI9joaUlEK258YAYXPKgfMP9pT6QwkJuF7s6E0nveCHMIt5mRRCu
zJnCJpvEhqnQTk+TBrONTZa+csxhRF2OCRoSH8AELIgh8KCWQ8t/bLJ9e680eG1bag1AOakL9HL6
BpV5W720Q2uf5L3OZDVbpwT+GCDXgd4aMCr8tWqsjxPwExMeG5lEGVEw+K++HKdgrWxkxSPPgssQ
m/bWzAZ9XdmB8gQzvUSgGMSJYeQfccxXqHO9RRLHebBwZ2eXsLK/s7MLFyZ6kG9mScYbXppx9TvY
RJpfQuD0HGMvCtJNkVt6JzGh81NthwnJOUnMlyaTiJsABv8dsyqtunbemKM90iMlMnflZIAI+a6T
87AKW4qur/citFIAEGP63WD74kf58Gr2rbcx0HzfO2pqPI2p+/eMaSY4yhmuYelPXaKdSJGsLQtS
qtTFsBGjX2ZVMO4+ZTIw9y0gIj5JQQw8jt1dP8VghajdbMi15ICk1eAGbORnUYf6UfbacVAPagEu
RQofyVisiZ+YkGr3GfU8oxgUzJrn2x0f2Qbh+TEymPm0C0HtLPJZCfqTSqGI7teAZFvIAcnAkHe4
YxsuPmPyyv19x78NdJtOt7KzGydYdNt9rW7QCcRhaaYa2UOK0NMYAs2b9ypoPvrOUq/R7yy8WkEe
yrXR+Cuqeh9qykXG2thQTvfZst909q5RUuhF8hW03lI2jqqXewFB1FVKA9EbfnGh2fZOHVC/Rrsa
JHg8iPuo/MPZ86jd6uTwJ5DuHHSVU/hE4cn/h9X9vuB5JYu1rr/ljZVTcrRUMgPhuNP6rtyjqDid
TRt06GSNzataUKzVwn44+h38Ew2v9hb9cK3zVyKJ2oUrcmOv4/KB4FOqvfZqxzcV4s5mmibtNavR
UAoByuzlqFY1CJ1UeniSo36O6WIdjddhxg7hNFTo4w5lSnYWZdGem7lRhJ4d00rZyl6tT+1Z9TyE
yKE0bDJLvQL8wvKgcjS07+dL2QzDY6dQ1x7n3W8VUAi+D97nZQHg2Rx60Dirci2LoQ5Xvl6OK76L
oNORn0FCv2+aly6qdhaC4x9j0LsrpLYm8t22/twKH4Qecbh15UrV3IljlVncerd/SdJUfHgqJXp4
SPpDmBvITynDDxlXkANbktkjVRYr6iWqhkWjT8/QXNpnG5rDTW/f48AXzXIsSxZtpTy3ntU8k1oR
Sz3P+p2cOjmJtlUiq1yxA0sW+egMp0bxUV5j3d7jghq9acBulBmoEMbZ33FK3uMHXDieVcaTFJKO
vSI/yqvPrhWFb5BXv9RsZkhaO/pVNl4POd1VBYe537EgsT68tk+OefHspTirNJU7bsWc9K3DYtV0
SfuagBc51lUarDCk6d+zMS4XHtuSVRcW/bKcVbTyjD1haRnJRnaDLOwvbgldax60Rzu76UKDjmeH
0a4u7HiLMiu6loioXAt1OiQ41Z5kTzZlXt56gO7H0FGBCs6zukb54fk6WKS5J+Om39cclKHTiYEM
ioGtZvltQJ9u47CooU89ExIc2eJwHpxKp30LysFbgzER1dqci/HxgGfQUER7VUGKbQOJOx2uBqzd
fJlW9UieLHOOU6GHfPi7ND3iLlABea+DE1jmHEkFPg1pM9wvZV82fs8DEvcfZfMZmyo97VaQusD6
B8a2to+Wp7QrvTF79C5t7a1t4kUvqu69MES1m0pdWcuuPrKXt3rYMt3a95zw3cDdo5z40HamzXdK
pPD35riqIthbm712SHyv/qIizDGHa4tjwQwGRzmFblxp6aJCtuOUjl60k5nskdS8FdnQlsq+n7FQ
9hVRJ9asNn+zEzM8orVdL2U3RDN+E/hutJVdH0GdRRYH04PsxqOxnnov2w8KSktjECHbPJTVQp81
OMIOSV4KQsmhgaz07m1tPVe+REZfHsLWb1fOoIgHE8roFncba6OS9mA3AFx/CkfnnA/ZryunP6he
lN7DciwssRGtZuPaWvW/OmQCpte5Ipd0lWMvlJAUAdYc39SiVB7vsdwq66U9ACGtKsV7lM04D1vt
S9EbUATmsIy0qiq2bumO2ENFuOpFbEkWWaDsUcb3oLtX9h6pcbYHVkOVM8L/6cEYsotAFeWaalV8
bTt/PMd4M8iejMtmeoD64F/Rx6rXTocNCq7FydGOei3HAS1Ijn/05aUM+rHHJzwSNxnCTIBMBcW1
5ChHgWGlpfe9AHh+8tOJRLyeGMNq6vVwVXQYw937ckjVox9uVQ8LCGMIg485y7nquQvRFeOP9rVT
POtHrndiwb7Hf2JbUO6sABxrkAtxsJKGsx7shn5mPPQ9aNvWDC+yZ5fdsIw91dzJrm4l+Y4Cmg2N
hhtIVlSkDTidz4guVTXarYEG25fUhl/guuktqzpQlRzHSUmjNRSiW4pwBIKsQk5rsSwptOA29o54
RAcJRNKsNQQKBDlLZM+38q5qHE4uJi5PaoWu4eCw0czwXLf1G5xi4/Z/nJ3XctxIsKafCBEoeNy2
Z3t6UjcIaaSB9x5Pfz5Ua9Sz3NmNjb1BoDILoEh1A1WZv3GguC6DvILwPw8DF8MKV0+MhRwCN9ef
1SxkpWAlT/IqkfR/Reo4XtvJjZ+poZpt4TxF8Eqe7SKkadjYzloOe93rHpHlW2i1qMFu2/mRhmz0
ECsYbE+IajxSYgL0yXroBwJicGms9lfSNH+7dTa8otTjrN3S8g4jKhpH1+JRFWSx+uY6yaeWWN2v
qXNXtWfo3ymvtUs/W+cz94mlhHqNkQxdyIpB6AVs6VIMpGFzqdeggAsrSwbJXB1pXCU536+4J+QV
AqtHeP4BGy8zMpUnlIWWQyOUt7KfIR/0gRZymPjgdgbMBHkFh/472zpwpJFib2UWMQGxAPs0HmVW
iAwAbdw/1ZVkVC5SvLJU0Vo/q8aLFubk1C+JS1PdSQbIx25QA7Gnwetmxvi9hump+CjVmGpnnjW3
27mmpv4VV8UvvXPUD/wv4mVt9clLTjtm5dR2fDU7z9mgCDUd66BGPnBmYgBjm45uVrsbKlHxVdVY
KwVaFb+EdDKX8lbzPYvBmP4SgbqzRwPLr5juU8hSESsjUVHhdfIJ3Lg3QgloaJiB1BuPLlRLiELf
tHkgD6VM/muKjDaYrTS2Mu7+NUeeyhuKAlvEstYptPeHNjejjVkNzRLY+XTphBgv8XymwO1jiWfm
axm7J5IQHnDTlXSP5sn3hBUWT3h/9vsv8RAXHv4Q0dGrjX1uIA4eVGbz0bxbiSc+bOH4hwl84rLy
KorIYQncYPIqFF9U723gSSCn6X4Z7lU4PVRCuWqKQpOKF4rwGsr8r3RTVvLyMqYO51OdXze1rq6Q
SR/XmZnbOPMO1qMBvWuXJ063iyP2VkLLsBoHrPqTh1vMcyj02IW4tWs9Bvyv3WZ2wjceRyv6M7Mf
G2rQ80wwo8EiyaGm6T1KgvIg/pzJYTsYySHs09/Ze6yIMh7AchzpHaUuyiiYJJsHcM9oFfg8/Q5y
nIv095mqDuESKYl6dY/dpjg2l8hTlS78QqDouNKUQDkos25lOStYNkZnVxRx/hkr2SLyTWT65sg9
jGAOq3cdmDxNrHoVmUibuOicfVQ0fQIVSU2s2NOrntTfZdg28prWV57iM9+FrAXnuhCvPYgtoCSQ
1oGRztW6GZQH0JYD4o1V9JGWhrr0RkaYK255dCLe6iLxoLZPce2pGF4m3bbzI2N5y5Wt+WEFSozH
CVndNdoj3HVQMP2ULhGAdm834g8X4pXSDvsSpWu/tT/5XBtbXSTBVq5p/5dwrNYBtgxR9JpZbRgg
Gh9b4d6DGTbRsmNLZrHZPPBKRv3yTwy0n3KSWb3wXg1bN3dyJONCbsvQRw/QX42GpQy6sYhWPQaT
CGCV+akYbGp3otvXLNpOXhxB/pIJOZZn08Srn61KvimjnIKRDPrULldOHMBv2DhFZKxKLL0P+vwC
dzLTcHdyLA/5nJFnalKjsKIkaKGMfcVuuEgtd5fr3zShtnuPleHBjQDE2/NBnn2J/WuY+8ZOsYbt
f02TsXTy/hoE/tR26yGOD5wVBaC6e0G8T7tG/rgd5pE8AD/faNlcEZ5DERBXZEdo1cqh4wDVQsTf
XYO47l4sr/ve5IG6Hd3mCrxWeYxazXtMJ1ffCgN9ajmUib41KP5ZerepzdK7zQPVwjolQZY9SyCu
pPZjHtbu7UaDomvH+baIiXIfmKAxzH9fWwgYrbs+79yF6J36qSzz5qm3ae+ypISPPUVTsoRgUjXV
k5wwiSRZgm5tr4rf+zQ13OltBKi2zADQvcnYl7P+T/brPDa9T3pcPGhixKYlEubsIbmT5ETEuWPo
eWW8d/zQelUH81/xFJkUtmHisXFH+2RP5ffJaZKdHLHbsk/yjP09eh1pV+yyMPz2JS5nIHrdbeOA
boEaTMNZHmgqjmeIs6wUKObIkKOiEXybEmnwtBpAN7eMnHy/1nH8dFHkDsZNrfv7fjILp352kt18
CYcAgbeqaP4OLNjjJpjKvaCH/I4B8jHT2vyJzmv0nCbqLvWb/r2Ny+igxGO71OdZEO6btQcFbyuz
aVGDeBWxc6aH5r3Repb3CnCTPpugkxalnQ3vXarUIG5w/cBZ5oRlq7WPAw/HkcY6dyK0z/JMHoom
hQ7VZvUOJQN6pDTurLPmqZilmTjpTnzwkB6cLwTsZ50zXd+itDm7lxBqSt4iasqqKzCMRRvH0bc8
CdCdSHAjcEMjfopLVlBKrvY/HF95r82hfCkRXth52BRvurGY3kUtdnJClrCYYIFSXHqq1UcDevgq
b5MeOehrPPraEfJzuNDbMMYIseJRMZ9Fnfr7TMa8YRpYs/SYe6PHllnGyrBHcbgfhghlm7EFbVp1
/nYCCUqXsmE7g6g8sFwEGeRZMfnq0cWhLcmF/a3IQ4QMcIA5WtmkPuVq9E3G86mrlyUwtpNGT/Za
DgAqZSJj27hQ0Gm4aE0QX0qYfrdEOi8oa7vlQdHH/WkM/RNr72s/ivgiecjyELaAliuTklvklfGF
R2q4SdJkllW3koulYgMaV1iFOjAFLt58kAnkqPOtESojq/H+d8wwzQc0vOwLEoiUnH3R7qCUhq8A
BnQA57CBbKUNETRrzG0Uqv1KZlsdjRLXpJsqh8DulONoVcAC5snBgJpXhbiNTGZDtG1xWlxIbl/2
h+Anh9qUD0drZv713dAcvGpdmiwKjXJKtrwP8nQLnLY+oUeorhpdH5dtC/l6wCv9xa7aS6rCarQ8
Jzm2iNAtczOIv5V24S9om4dUkn0giI4D2yEVzWuVxmtkOWK8NzSt3rQONIgibZAegUtXnQc/zndp
1YT7NLHx4M2gjGV2ppzkoQzG32dtoXeHoEnX99CXaa2o3gdNU3df4nJoqnq0ojSqlT/q4KmJk/RG
SmwGhEblUJ0h46PHK1EVdnKUGHGZlUOJIL9PlnDz+zDr7OXkYn9UGq5zYR0YLFh/hADYkW6TMboC
LjyVfGnPoXvcrItyk0QI5slE4aG9VIbfS3tksyCi6kfQVitrsoPPcRrrTViFsK2SRHvOy+y7nNBq
SAA1aRk9Vbja7AWoiLWP7O23HOG++Q49GyuI0FO172DaYh8TPghwHBstLarvS3lsmhqKg+pHD62r
e68d5DhjzkZV4a/GUQxH1XGTx5hPwEJeEOIGcaNPZEaIalzk+pfe7jWoKFMfh1c7in/Vft2cYqh9
r/QFdLiuU3TIkj59HdTcWKa6A6tszsbt5K9Z6AHm9GelI3MwByT5XGMAWV+2pyyyNi2a03tLZm75
uoo/gr6CDam26OHF7YORuDE+URw6T5xyDY8tGfIHZPC7IaTqMRTJi65p3UNjF/FSZpHybx+ToFjJ
kTD7+KWpE0Tu3iXx5c5x4d/T47GHAnPoTvWN/OLPZzJh1yZw43GYNjdAIlUV5MXdJS3b/iLMyr2k
tAkuUeM5W53H7oKimHupKN/b1Jto4E1jWm1lUM7OWVycTRoJDvY6bNvPfNao71lRfanmM7AO93CW
1bBzmGnOM2VezpSH+QZeWp0S1vTBXAGjKNgsgRv4hzhy8ncMQY6TijuVUtPCLxUEUOZwbzvWUU0L
FcYEw7hrMmwEaPcja8uTGtGj4XFSFGvGoJnPmcZvVCnuoxwlmWGgTJHHt2Q9zQ7RCIqjqu43j76Z
QlF29WsU1NkWHHpyG5ZaboAFG5LTIKpdnIxY5MZW+9DVjguHeb5gPujMW1IkD7elFAhN2uWNTFey
1kTrxk2idTEXcBpnGD8sPds0umq+xFmbn508ke4430YfgDS7aRSMM1V/7QFkP8C1sJZifghUOX2o
Tm9/Z3W/yR7y3jn4LgxrvtxQWq3xRKWseLTRHV1Iwl0N4nJZaPH0n4lwvqL4jyuUXBirNBQaAMWs
wLTdMCFMFGgEDbzi97Y5ZCsczscPvLyDZebo4ujxUnsrENmX00SUl3vN0f49TR0CDf/tynqzuJvw
WyB0akIZZH6ajhnLITCF4bL3Y9qGc+yekGeGqnvbCgTUl/h9ONEV7tNZKObP5alZuqei7vXyh4PV
xS5xsx++76NGj+01pj5wGRaKX2MvVGD0TTsPBytUfY6goB7od4vLLSbK2NzmUc6nZRLdQRVevbNh
G2Hfgpq1WmtwUfCblSMZ74GybfsIHL2M3ROWD91HZyl4j3egJ1boS/nreyxSfPfkU7vuoVm4C5lo
UM9cUJmatvd5tjvE+wEZzvu/RiYTkObgTWxEPEoW8oWNEu3kdPHyy7wJYntRdfoZf4DkoQXUPTVt
RSerAjQXI3WwdtU6Ot+CZRNGZzOsh3XkWOnSgb4u6HMZ4TmgGvTgKuJZjv51SZKhY2FinjtfKq+/
3UqOh1S5NKU2PdzupOUYZ401PXbqD6+FGTt7R0zK4j5ETkbhRej/3RgD4jX+dwy4geDwQFYP6Ha8
l15mP2qJYj/y5FbBs9klr5YJUN18aO1pXJkxQlFmwqJpmQiWD74Plf42niLzQY0s2PbzbKUvx2vf
fm/NDFGKmu6erxXmse6VuKQYN59ODqssn/88ObRRHCxXbj2ZxyhV+U5H4q1oI+sgs7cpczKRSTkO
Ut0GEIAg3O1iGZxrtqgNRK55bIf4fTQB2d9vcbv1fWxaXvUQTvVe/mAZt+efIs/Gvol2yYjQerDo
as9egi3SVk3YqpvWy7rnoEiLc9KY56BrQaaUGe0RvZjaAw51HU52wMVqqyqWcmihpP9MwW2hA/t/
lKEk6rWV7yvnEtXQhQ/2/ogUm39EGioAPXof8+GKVg77g1XjU3UK7J5uj5x6my/z97G8MtfG9wIG
KpRubilDt/vK8e0WtwA8lnKfKMhlYeIUgeI13x2tCEBPOuHTNJ5vrV6tioK146r+pqwmVkFD3S5Q
7mXhjDThoklink5/1G/HWQz3ppLrUKL4k6RpmZ8hdWIojs7LslHKbC8SJ9v34/T78P8Z8+rAi1kz
T/UG4sxrb9X9UW+0/miBoROQCB7k6H4Qc/I+lGdjGLA2LjDRvF8vE37gD7fJMtEE9VvcpSVbbDWG
QoGiZjLEtOUxxkBagYOO4ca+mcSPzvBouUymqR9zozjKC+Q0XbX2lla24y+tVXW40Vpz0Ib496Gr
FBURDYED5e0UwDOoR2E+1BEORIv/8/T7PZCny9dU6PN9nqBRIvr23RSNfoBvFC+j0GthoyrK2s4b
dELn7GRQVtdBnZ40JJWXlZvAdRbVsLchIO3N+SDPGntM0BSzRJqyvYg53s41eX6LyOvU2B1wEZ9n
3HLycpm65293k1Ptsjrf3jbV/NBrp0/Ra9pzPRj6gz5UwSZEEelbFf01hWrwo0QUG5RQYx5gTyvX
RuET2bLl+eF6/SfcVrEqLA80aau3J+GgO96NdvFp42qLrhw1YmFN9Wvt9EAKivKT2kaLHV2LHss8
LRPtwaoL/8XR/b+rLAdVxbK6ya6W3bHCaUHVNkGvvBRG4u/xxkqgLzFMIAfOWLGfcjRGWvhot8Y2
020PbQxcxCz2uuYY7nQ9Ua2L4FfYW+OArCCLN21fIT6iL2X0dpo62dpDL+QQDHV3xjIajwdzGD5L
GgbLCbNR4Ky+/ZKWyg4hpfETQUgIE2mnbeU01u6ztoP9hvnJ99Cz/4q8iYptQu+yHtpvYUabeRFl
1CuS3sZipB8hwYzzQQZvh/kSy8zi3aB5JxmSM+Tcf10rb12MQ7ovFHrbUCn3dJKz58EyP0zFq76P
aesvhW6Z59DCpWOwWgerKzQRZRbo1jta6/Vzb+bm3s3daYkTqrhQTO1OWTJraMMj/AwnTKlt9PcO
DX+wdxNt5jnch+bwUPN2WskhpWR09tR8vGRAFJ48O3iWcTwMqg3ideCA4ugZrWqsU1zaLMAgjANo
fncV6sL7niNX5pfih6fZ9aopUQLE7i6+ALMBYDEnQrfeAIDtProES5gopsMc8k9YhCwkgSuGP5Az
w4PXyLuj6Ork2uq6tsh6qnO0yX90eAh+Jni3zHtsPeE/qwFRyY6xfUpMP1hX1Iw/FH5UkFsfCaWG
veZq2PxoIIS1mIe1EWrTHqNp9XY22N5c/uTQyTOvEw9G8E3O+lf4y6x5KKfEDQoYCznxfom8+6Rn
BuJYzYPfZdGh6ryQSlAfgdb5ZyjPEFP2QBZ6JUTgSDHqfEFLNqMXal6+zPRaeWHHSl3eSI9EvZra
pITpx2cSXDFf2nnzIQzDwTgyxSa0T6plm4W/oqllaToncSOj9+5lvDxnBzA5Vy+BSc5JGer/mW+Y
+u/5GMW+uvXoU6tP9IAeTZAh3cVBAcl0Vfq/wiDzzojEgCBUEzSex9GGrTBq6fUWjP2fcorSTXgU
yimIHzEFP4FLAmZDypLRV1+YvOoPNmbDiP/ZqXUcWlWsQiQ5lnLYwvt2N13rPJdeWO/76qM1/PrS
pMpwbQN1uJqlEy+9AfDiPdbnmCq0UwoIeJ7iK2XuLbhUYVWSIPRn0ni0nIXSUSbcNi4kXg8k/k0Y
ibJCtJl6SkxmNLp0cwPBzmQ2HYKKk4Iumw9l42TnpEflrfVFuv6SuGcTy6JeM08WjrrJKjc7Sl13
dlTjg8i8Dzm6i74bejzyzbRv8bthzn/ES33ajGHk7pNM708oiwxrr0KzTw5ROxhQbZk1y+VpQCdx
7czplt95pOWP2Lmceb/arAMFEa0xHm/3kJkq9tD9Q5l3YRStt+AzZ77JM1GU1u1s+nN2z97P/u/z
GneaKFTK3nTchuycvBphrEc8S6PnqnfTlxQ+AkC1Aa0ft8heGt9B8h0S/VpmDa1gO+j7vwoxIcUI
gC2prHGfjVGrXjO1Lk/oaVXTGsNafDzU7NQ0UQHqtBTmIUpNPiDj5P05xV0roT0js+ocz10NIZYo
f/bmj70/fwHSaXoJ3Fjfy1ECH/uaYgiwsyLpDcmMTPEL1MtYTPYq+8OwNy83MGsD8IpasX6RKhyD
YLeiIEYB4qoAgzzkvbVB4Okmj6M3FGcjbVtZpvKpACTGePabKaJoSz+dtU6e4eNXQKwIcnCgrg0y
M/ctcz3id/dmpfgNzK34wixoEdvm4Vapap1oF+HrveGvWyBJyo/VMyfY8EYvNlKgqp5AW3/JQskv
NlKxSl4LmxFThInNTl5Abx6ysmS9YqIBNA675LaPHyINaT+RX5Uhgm/W4wm0MHk1UHGsOA1Kl9N5
bNkw73xUSB/aQX0TPNtwJirabdEgHFJNhvro0tpjd9NEP3E7XKCSp32HXx2vdLOOz+in4BiYhHjP
WmP/Edbt3qm98CdA478jFRWM1DXeSk2bH1WBdw7sZlMYbBzkKKHFeYuPDd7JKsi79ZeEVeAT4OTh
+30uK4vs4N1g7IqGYIweBs/1SKkHb55uKUYBDrQY+33SCdgIMwUKGWpc9BL9f8siNV09oKyTr0Cw
ftR1Vl6bflBfwkpdBa2hvweu2h1aVOnn94X+TustXVeIte1kNvdadKGOzjDpb0hs9esi7/StYfvF
ewMweRGXGWYG/UQtSwf0k4XRa+ljidTayjXI2uJdt4JmX1JXXoIGsU7wVvDAVfJ6BeVr2HtKE3xU
EyQ2FnzFoCuAXYZmjaFR8Rll9YfGHvcxKfLh0uZBzmqIOFRj0CMRIgnQ2xFFMtRNXjfq2Yd4dDsL
5ljkheo5H1FFwSBQPf/XPJn1e2P673mo6IJpoQySTX1qLEZE11c8DT2sCDBArRQRXOTZ4ETFTknR
gP6aEG567qaTDE92h1JjkNtvXWX3D/JyEVEb+sdoAlOedTUhnhfyPENhGvEAb/ZVvKlid2reHBuv
RYxktk6UZotDWB/6WfizUTL3WjtIwbNAKD6rwL1alqH/7ba0YoMyhWSHJpDhVu5Lkk0tcktBcwJ2
U+wnMeDbakTO0lSxHc4FQIkQf9cHRUn0y5gWytISRvfpxzhvzn5TIwr/wJLVb0KUE4CtYLq6yAdE
QR8hHW6gyx1URbSGf8+KQo6NJjOAGP90x7Q/pZ3p4oAGIQVdBICgKEBeIZflOzrM2UPEj6Kw34f8
lmr62ebZWapyZ124MyD9fSQYPuWV/1Oqv4Rj6myNAEyItFJp+Swt6ziKjzJbYLYJ86N/LSpjuMwX
8b1JlmAvrd0Y6MOVLUCLEbqK1OI8nNJwvOZ4jZ/LTr+Fhjkk42lH57H28fmSc0sVgyPXxxhmvocz
30POlUkWC7d7aE7m12u9AvQCfeH3pTGg9cs4/UpyH65d4AcsZb16atnXzcajw0CXOh7xK6h09Wi6
Rb0ehgzZgU4Xh/uhnZ3sdNDS5S0jxzItggfX7aLb3Hu47FOs0BMqYXmVx08OXiWQg5Jow9+KKppr
2u94VtsHgUnlkwiL6aok8UKO5AVKa3QPyeR2t1jNCmYbBP249EIbTgJuODvTmfSFlmQIR9RZ1t7G
gK9QgB3Q3cMPmiZtwAbW7ZqfPX5bep0XP3Rq+MucHiMk83mb0Rb5pnbM6M3wvbeMUvZPD3Nns2rd
dyrPzRrtBnPpY9y0mVzgampiuZ+RWekLbyj7c5T63WMa2j9AvbmfwPt57PlafHAVhDKdgiVwULuf
Vqx/QM4K6SYhvyyn9ojc4y71CfzD5F9uWIjXyDtQiBpM88VGVu7QRsns6cAdSr/AflXE4qo7VX6J
AnhCMqHpY7m0Z59aD+jTsxbrj2pNy9fONAAUvML2I61RcOWc3Q//D7HQzzFhNcNscZ8cZmMH92KI
+n+O91sKPAJynToQ+LtwPRWaWIkMScOpi7uLmA+1brYXI0xdaM2gSU0lcsyFDAaslpZ6UZWbW5DN
A248sXns9IGC+NSrJ16j8ZtuFi+jH40X5ImjNyQ2HyIUxh/VeVRP8bLkT/dstsg5LWVMo3/zjJTc
UsYcUZa7DGsfmE9YpM83tNVwuIAXf5E3VNDHA/qAq428OtcL++ApmOfdLve0dF/WKK7IS+vRE3i1
Iq1u+unDMAO18k7oLMbHIKVwgGXGIkwMb4+mWVdVdf3qqqJbC8+IgYwyJR6vtF/KpbD9YVVlTn+q
cvjGtzM5nA+6juWpnAJT+99ZYx7KWFb5uKIm2CHLa00QCNvOtPGybnE3QEwg3/mT6j/KwzSaAMDK
UqwLV/kdszWTl1Y5qhR8iMmECJNhWXZmf4Y2+5eZTv5BU2LnUZ0PYSQWleEEV7sybSy2HRQJrGEn
c7dZVdM+jH3YLu4XFYNj4qddi1UECfea6+CnQMJXH9lkw7JG70ipfXEVmELKcJwJZeOKQMMik3ou
fGhl44/0+oJuOoSd014KCGQvmW04SxqOyU4my0xBeFBnxS2zNJ7Va5kg3d9gSbV0LP2qaPxScm5Y
KBjSp2m/lXPRBNQfRl0BgTP/GDOqxAIFlgrLo5plsx6aB4Fw36ZLlO9yxPsa4NzXUzkuLE1HmdYR
S69jF3Y/2G4gUHf4E0ShBn64lsBWmGNf0zLoWoU7S0Opvy8USpns87H5172VeYqcN8eHVHRHL020
M92W+oSx2iIwLHGWoVt8TvK271Z9a1err4k5yx9nAbQ2PclLXdFxwRzXSjXY2EhmLeXwnpDzNBEf
aYXSGpzn3n8qCGew0QH1cU0AAKHtf6lKrZwpF96iTL2C8h4EvHounqtlGi1k1m+h3aWZ+aKa498i
QGxnLHL6htCLaA+Eo3uU476ti+MIAfpPRIbloQrfVTf3nkaELl4Q7x9edDTp6APSdIn18QV43LQ0
p8nZySSdC3tjhJnProMLMkVvDko1oWo0DwGpFI/ZOG9JGMlDx4LPqbCGCWPYOGlyNcpULAczV74V
trnRG7P/5WNukaFO8l4h5oTaQs0+tYT4KVosXFD3LV/UFCGYsbPTpYU43XaKS6xzrcKyjmNHZQ/C
KcsngZNLEcT2USbuB+y5fyRlVWxTemvuBnTQuG2c+lPO8PEi32IO+FNFVb5DdnG+8+1c5tsiOEbx
FD/c79fM2uvyByFlT7Egsk8WamNLxWbFqPpBezFzrbkdynBIlhg215svibSxgNhim7htBoelurxk
0IpugQS92H6ZPdhuMlM0qp3QWHvFQQ00PUC4j9d/85OlNf2GPz9TntVF+G5A+bvFb3MNXbs6ZTLt
b0P5M5qyQ47AqQ85OrergNctVHj+9TIZtPnWt5Hwv99cxnsPaxXUEU9f4jXvBqGZLCz+/GPkfMBT
YAVK6ii83ZPu7KiHybKyS5j0vw8TvPxLGPurIjUhrcxxW0NFIZjsYs2yJ1wprpHPV9svqmOPm7hx
qvUwGtaLWmG6Ffd1upRZLQysE7aPnzKJxvTwVKUlulxMncmyLyjwrvKOtn1gDoxS9a/c0YuTzPUu
+m1+g56tnpXFIkbOvEPzMvTZuprKAfFCermtiujkNPZbGZMHOaVGoJOvCqiYwpt8fDyaBtfEACYz
+k8ydD8g9Mav2SOyrFA/ayo7u8QOUnt20D2nqdXBvB2aReJr6l7GXMfreCfXLubjTAmCtnuOi3FV
gv25ygviwqDslNADkMm+7tcxsM+l0aTi26jR9Bma797gmmgeIoRtajVuKKZ1gRfSfg8MWGCTo6kn
AwWRC4BaugvzBX4y/aIZWz4JFG+Xjjo+V7ziD5Vo2oM8s/r495kxn92HoYoKdDqWWxmfcZWbRjN/
uqXpgRAxymDLVvRFzpcz5N2EFRnFgq4AR3eojO00M6oytLCfUygAC7AY1k+gbHg+d+YPHWds5PIQ
gXXdGstfYEI0EpjbaHG9kNWQ2I0RGsEzVM5Fmx89VREPD4in/Z4r7/tn7pf7fpkb60c6Juc0r7rj
JILfhyHL3GZRhip6TDJV9d1HHmv19l+x+/QQQeCjnDcAjH4IG51d3z/3ut9aUzpvKwrU9bsYxbt4
RA9Og3eHpI2C5lVd6ScEqLt3v4OkQjjGgBRVjQKc3qxwOPX41vRN3247V7PfeUr+ir3ZdZK39Ssy
UUs5SxlUvoqDWiyR6Lbf7ZEWJugFVm5BiZNmoPChq7JyHWcojWM1l72GA7LIml01a20eTv1Us57A
XEZOqcOsWHYwotjdQm85DPIUiaON4dPBlzE/RPBmUXsKco0l+ofbsPOGc6OnCE/WFuoTXuV/DBvd
muIP3wvHY2DAeayzNP6oEEleUw60dzLrsgTGpVU8pWgSPKbzt3m+SGtTDNpALGkgseZDVXbGgwH1
T4YiD4RWhiP4CUqFuq7KxGelwEMLtmrPl92fFgGCOvSSuuAsE47MRtPIRz5Zy3gzQdpR1FrZ4u6r
UHygY+i1wtxoTe6BZ5mD2Qbwp7GKU08/GM3QXTQsPdwJXSboex1fvMkFwKQesoCqkQzJWbplteda
exYyL0NNY1t8t1X36ibWwvQALgk1dJ997goO3hC70mvd56x1AJ4YWrA0+CXXEYTOnVfBsy+nJlrn
Yee/QHOyTl7VvwSN7b/IkF95tOsQb6yS9iXowasmyFFdPDhPSpIqe6h44SU1OgTxSvTrllFq15vb
WE7sdDfaFHmQoRTMdXAQw4u8xk9ozDS1ce4iuCS7oZmpzKF5sviDULSxbH+Bc26PhgKXySvkWWtk
zarWUjRZekzBF0JPInboItkBpqGDncbJJuhj8+TWNBzj6NWuw+HVHX6x/VWew6wbXqvAwRM9cJ+s
UfSveW3SgertR5kz6eokemlf5WUp4tq+7XgPvIrpe8TjB5w19RAqsfeoT733WOnLzukglM4DD/2z
Y1xVz4r9agUFf2fPH6BIdPqh7xwU5YMaZvbI7wIuZjgrNSv8GyR2xsDKM9ez+AM31sUdWtO4ZfU+
8PkAfL9NuMdDJ1o3GuBfNh/Tw++uxOinVIzhwNrbfmITqysornyhy/9XIiyy6ayKfuX2DnKEmFnV
t1M59nsbK2ncBbAaG/nmq7kVAyeEdNxuoXrg79V1SEHbin5Cstc8+6oCqWQ23OuH9Ngnef6Gq3q8
ixDGARfjjKjWt3RnAFY3vD9WQldA+ocCPSDLPckRDLP86EzZ2y03VM2TXYz4yJmWvZYxaHSvtXCv
X2ATRfqUKWV5kvAJmZOoidtZihe1Wp5u+Ao1rdCgAndw11GUEoxDk/yMjQzjz/k1LJMy3jbeUw9v
gf/SGCWDGXPowwrZ1QIqIEZzPXay9U8AlRsN8Nar13fZU5rE/xrljPQZXiRz88w2ib4nPao0OVAd
jFKyamF50I++jn0ty6uF22ZLWGrxXqYbO7PBBmnRNu0jmGTxkNaP7lzhUYtufLh9FGw3XWFxOTz5
aVo8wRI8pbP+ZeB25oOfpflqFLXxXtpIt9TQcwEjoXtZWfqhqG1/ixFSDxs6rUFMBPmLgRPABt8M
/YDT1ngUjoBVzM7jNU2qaNHUhfcL6Wa9GKv3KW/o0oCwe5JCE/HbZA3pTZWCgpmzqxzdXsiUnDQM
PGepJk070/IBGLRmsKu6obuysFuOnmo/Za7vIDvi+mt1xG/Ns2vnFsMDrquK7DYAdUwxubSalZwv
DxU0KU/v4+0ESXSv8LDM6hR51pSKauIFygUacvMSF7MDnWGq/8PZee7IrXPp+ooEKIe/lVPnYLv/
EE5bWVROVz+PWN4uf56Zg3MODBAiuaQqd7ckcq03HIsIh9tQjM5euFTLHWesnxG57beI9KDPE+cd
nvVOfDG7weKllffHJp+ay5y1+b6Fx3GYcr0QpGc1/eBOTwX3oA9QLUINOmsrBJqFs5VmDb+hRUxi
NXRBfHbc6uTkpnuv4lSTqxA03letUzt71e3cJtoVlm+s5q63z1bItlodqUa3bMbqCmbZdf42SjIZ
c0K2rIcqrq291kodhnNOLVJ4Jextb6wOkTS0B9Z22gPa+NqdRdGq9t3wGPdZdHLK4b1GWvgEctV7
UE1ods2dDuv5NqSnof+ABQcZPTF/Wnie0k6dRQ7sa2ryUlq1AfQq5JxDEvTZxQv06Hsg3R+J7eZf
Ymk4SP9FxlutlwLbJaNZ7BWbbcCP94E/u2Rva8kTEI3uDgsgCvyZrD5Sd3kPyyxcVRVCpQNKSVZI
oi137Oi9ryd7U5ddcG9gRnGwxQJqBXNwj4RttDUtvX3TgqZa5ZMVfK8jh+yUnYY8ECocx/y73pj2
Q9lDP0zqgGWt7b9HgbxH3E8+ZSMpMNPfA/kP3rNSCx5Kmb5fYyLASaGdN2vVzaGnox1eZDvV9YbQ
XeewTU6qG87G96pqAx7xXN4HjZelwn8NUCR4Nsfq6La1/+6Yo3txtRQm9xJlzJa2rkQqd5giB+Ym
nxKAQig+a0mX36N7WdzD98yvTUd9jkq2j9fnv+PuWGW7fhSAY0zy+nbSAiON/PhoQoQ91NjePek4
4wC87e3vHTyYri9/ossjMRiAgjubgbHzUds8Dazo7oGidaArMEeeSwxPfU3+7P34gVxg8znASXIT
d9K5q0otxYLPwi4GM/dXt8NKQ8U6EfzJrI2+Fw51e27lkmIvXFGgvBQlFpH3oqdgkvB2JZfXT9+i
hfhcDfIn0tD8rqwuf5s1DJlF0jl7dOu2jt0VZ29pAJMElOqBPJ8rK/s1qI7sHHP2lTrkLX8nPX/e
q94t7nYZ1yfPFEr+ftWsup6RmFz61r+dfL20+vyYxBvbycb44ztcT7xd3KjCYyewEmXJ822inPIE
zTR6bJs+WTWzXn5hF6RvoDpASZtK47OTw2VAN5pCc81GM8q2QzMGzxhQAa4Kv5mAS55kGONA1zZ/
XqGGS3IyXU//bExbdeFq6qk21hlv9CR5SGMDErXdm2+mSxJGdVVFWHUjEIHHahHSunVvsyo4mjr3
0Yy78//7+XnpDrgopM8axPyzh7/NOZNjmu5UP8ZNDftEHlqIDS2HajQMQWE0ul5ueTSwI3fik7uE
qDgVIWaT5/di4DlXbnnHJtU+zOiBOGkl7tnOivu5zBz0Cymo6WS/L2pMzaomElgpTZHtbN0l+DYx
TgUiKRGi4X2cPremiZ5TOYMez7v0uQyc9Bk5GGPNVlLu1ZhqekkVyKWm0hTtXdW55alt/WEvZNA/
1WiVrHtXmB/o3J0At7f/4HoB96yuvtoN9AA3qMVT01rFvh00tv19XN2lvA62I4mEtwxh+5WRD9NP
34cQw9l2on3Dw83loa3ZqMIFzX1ogQMsefzgWNxaj2Q7+Iq9bX9xYvPO6uP2H9fF+VmG5bfY9pEF
DjZtAjIpd2KdPR632Ja39LsDdv6ESrRAS7RKigcU2oKEJq4wKgzA3hzqxJBnVvUN3DYfzmuBglbq
D8jpR771AGg/206F6z+77Dn5maX1e1C600r2Mv4oO/mFB3T6IynaQyC080Tp+QRkSFx6s0PmS6+/
iDwNzihKiEsFwkB4OSqE7oBlpte0X5B3+Gnlmf2o6xHIsSpLVrHntl88ze9hxvlkXVisf9L0zyq8
rhHE7upxb4eRtVVDOFQ/53DTnoNp6u7TNNSplXLlHklzqqGtduTxu41qne9Voyfa4gO0g6SevriB
t+BpwvRrCswLzwnec2Ovw8aowh9ZjDhTQ6r/jcKUQAQ8ne4ngIXHGIzkcRBlj8eW5mzJTriPWBO7
j91i4opgGXhShlQDJ3taIeSHm9gSkQsxH6UiGFhe/fV/UhC/jVVpb/AKQuVaalSmnGg+SRd4f+Nj
ivvXUQge+O+xIdx7vHHGOfgCivYc40r80wOBxas1//BCpMyy1JWPcJqMA74I7qFwg+gxzkyXv+xR
HnBmntc5WelLNKfxRWsT2axu/YUfyYowiHci85Bp/x2YSpNAP8PxikJzv4eGpp+0Ad5iUMbGa9Dm
zgOLg4uIbR1t0+Zz1JMbB49qYA5df1SpiVDIEslLxsDOS/OwkayMYzzVP5rliabVbXDXe/KHer7Z
eRLcpcxp2FQBlmkQ8o+sdkcWIdsBZ8neAzGn27gW0151e7QJN6ZX5kf8uVK2buhNan5uoKKQUSpW
h4Dc2KiZZnlAyOVJFIEOSGnyUL333mwDx67Zs1/CVHde4Bfl/MdEd1ZjLeaa+7zv8o2a1efAf1xO
KNLWW1VGh+lSXhvUkhq57vnvfg+C19At0FOAQ7UqmlQ8JxVqRFDgCmgnhEKdBGUJn/l3aGYWUEsa
O3i2dWnthyU0HkLuXCM++aJOzqoB6//rSHUzLU7OuZhBLd5iDH07xrZxYuvEuAoxhP7rtGuwGryd
oa7KX7+yJK3WsdQEaLQIvrMevWmNbt2pphhDjMsdtwh3Zq/b4EWFdcdZv6ZVjBrzE+of1Emr/e1k
O8iqu6H7nAyLCcCM8bRVBsPRaT173S5d/JX5zZBV3ahZMzOyPeaE7VbNtobB6gJSx27RLXgHHZvj
x+u1+2u3muqNhtEUorGwABILExZk4JydLztj3+oooNf218xbinWsa45serBDWIYd2763ROZi+KON
F89Kx7U+5MEXPTdACmCwMWhmfx60LrmMqHMfrNq6V70o8btmVbR2clH9cjnC9j1GbRd/UIlfA7VP
TUeRJjqpXi8SVpbqUMgBUxSzzb3dhO/xKrdJGWzUlGo0kI53DW62G21CWTxEFgjD72VQTc9eF1+P
Jq/zV0HRtexm+MCkKHUesAgL53WH5zLo7+msmh6r3XI3Izp0lp4E/RUYB8QViFFjKkZv4mqXJJWA
rEPykocxf5KLfIWb5e62zw1nHy0qF26nv3fQux8zTOdfvMhE+5RhhOvKo4FA60adVPquXA8eJWg1
OwYvM4S+98Lpu4vnlSs9dSiR9K75No7+DF0F5Y1bV80qOquaLQODWSf81vtOz8utbddQmsUmc1k4
2o423BW/j1RXN2XLc6gVm9uEoXugLG13hoFdAuianm9pCZWqwAbZRGMRl+6F5KHSFapRkxlCt2pS
9YyYct2Vb1ijulGYRXZu4QW+6lPTbQ3DR4ED1N8rnh7i6C6GaGoWcbXwMTLLk5pUDdD5jWd441OZ
oNmTxjF/GIZIzyVFEySJ/acqRD3KDnILak3nvCfmtCSEradYxOLNmY9qFHVOtHgpQMZm5Lxbi7SN
ZjshmkycEhWZvoeBW2/npevnPSK1Da7Hahaf2m8Y0Y7nZLLqi2pSiQ3ERkKFvBjh4ulUZ/tq6blz
pu2NFkctKYbH1p68B0VVXHqdAXFcMRX7Bpfg0d3oBUK4njtoG0S/ULzHjunSQx7nb2mocNaqn5Xs
jBDm3Uh5dzMUYTqCa15SWzjEY1a8KPR1eXOiztW8+cGycgDjvNHHVxs3dqTFSOlVVf457oHCIm/l
4A911j2QgxixkiqcnX7tmVO+gWjrwI8vj+Szg5+sKq8H4SD/OsAbkLf5R+gMizNgORSYDZKXSV0N
0ZylizawdyqgChxNObzj8prv/aALn1QD7qPYQpewN2B2cEx2h9DZxy4gXfE7pra64NTq+WeH3PtT
Jt3wSaDrcl/H2lpd5BY6Yg2GJnz2cAs1S+M18UR1vn1opRv2Sp/y9KDGVKwYltU8RaOtupqWzRJm
cR/uvJhsVFbZNZjwtodQP0foxPveuaAAsJtdD986niXrsV4cdWbza+9P7k9dfA1kDeC4AySqhZX8
2lQz1nss+18dHb2mquhgBqJydGwmeKmNv0i0BhUusZ4TvECa8VYyRzYu8KI7PfF0kg/Vq5d3yT+6
3X6EAbWTEe2RjYKGGxp0eQQ9qeQtSPE8B0Lo2/20IYFlPnTTtM4SDVeWsSzikxckLKRCDbMxnlwg
0Fk/YyOYrCcZ76OkHO/tJTPceA37e+w+VC9Z0sddP3bHauEA9tJHL2UZm4yo3gYfBv89SKSWtRmR
BPggScJLKje+s/PhlR9W4jEHkHHqnXjYBV1jvKNU8pj1VvEQInexngweZrwHiouReOlb70OhK9rS
O46DngGrcsZNNFk2fxkF3RGrHjPzxVbNuj5Agxp5MGD5sdhiGj/v0CAQJ73ATKOUpf5cL02ZxBIG
I/selJ/DjbdICcH84Cng6muT8suzNefITyRI4OAty9J86aqJEH1PUwpx5/aT/jyas3sqM+yUVERl
rRPoTs8Fb+z13PfNQQ2j3k4Fx/xHnaKuknP77wao1dcrG8vlI8d/FGaf36kI6XfjufPc77eTQgmf
x/IQ+4s8eM5hnOcn4Oz9msRgxE2fiSdpZN8rpOw/hhGFO1Gm2qVt3IjvKb+B9Bk/Yh/nLTvtwREk
Xob23PhVxad44rC2nNzthFh5nHneeVxE0anb9ouK+e/DvvSbE7I8q2RskDFXkbdwyzDm/Vh6r5MJ
cCDxsDTClibcALpqN5k9tOgjKWejpsZxUevJuxBnahYog676kgE8PYRZ7k3oKvLHiMMvKpbopU6s
UELrjrqjeRc4EopJpwsqddWPPPWABwT8CFbo3h364avE6+In780VFAg7XAUhCU4/S78BShhXM5LC
b1SMgo3VtOGDiCqMfUQXn5zB8S6S7OhunOJdxbv4ZC9qGmOXTRd15Eejd/IdVAb+c3xspWSZjMr3
yh9tc1s6QE8nBJLWrml6m84ZhrtmaQJukAmOGodmhCBkYuJkGchka/ux+UaCydkFTo1h5pLEsCU6
oeSrx+tsL22fwlAyXLvGGImdlrY16tgZCsgVO/LJH56hiLyPaRB+zAG+47rLTsP08vwdN6WdrXXh
R4i5M0lmiulVXxz6JdQ49a3lfmHXDYySTedOXWApy3qm9N7MZvJxRM+6jboA6OvPgwG9kfriiwhy
B4dR3742/eAePUcvT7chdWRFo3NXtjI/uHX7cZv86/Q56efVYLCQ+mtCnQ9y3LqInuT+vx+noqg+
aPtBsmgmp2oc9QkHMaoJCLJObvGUVBkeLFr1wfO7eFLNXObJRXenx9tQzlL5brLSI6VQEGDIPzgw
tZGYWC6hwiJ+x4+JvJ5zjarsbeMEJ72dtE9RGrlrfVFP8fXQeJlS6zHAcfED+xIbuzIku9JqCt+r
PkYDi/EMkuE2mHSMd7R5+Jw7PwWyLmDm16Mt/S9oC7ZbcAnVsbZj43PXPca+6X8pHTwMQ3gBO7QH
vC9F0+4cAykxxDbisxeTPs4QBloEF5LXcW0vUpaqma0x403c+WfVRTFR32q41NhlhuIqv0H1g0xY
pM28aukDot7OgA/Pf4ypwLDBkW/ow36dzZG8uHFNkWtpnDwI25Xqqxk1CE0cOS2UbWHZEKMmVCN8
e2uFWAndYtXR7XpQko69meOXuZypxq8foeLMoB3OfXN/HSL3znbW1iw0yk3+S8ak//lh6grg/CK8
cuIKcwl+aeoqKk72fb6JhmzYGmMCA6pyv1pOa71N0slVT9XCVA/u+1eeHtYblaXiWLrVmoJKfI4N
EZ07+FVn1VWN1yQq2cx0Ib1+s6ACzvpgfur9CnfDEtpaLcZiFwU5/IeFt6ZPjnnGKuaTArZdMW5/
wN10O+t2nVyU9xT87QZx60MoK2M9HxI5jxceLhhlTXo5Xio31lfUmLGfXGbUmOv540V1iynIOjwA
6efZ7Oyw7vlHTahGXevWnWNRnwaMtt/klL0XwPC/V72HPG80/kxMfZ/GE/5MXT+s44l/q7DFotZD
hVNL9hMYQ5wzURTnzqCU4iViN1u5/WRJjXIJm+undC6Tp5iX/mQ7j7eRosz3pVHbd0AG2nDte8Yn
yfNJma6sjTwgpe1DHUTZ03ywNL8+1JqvH6OkDe/JoufbOJbyTacGsSoLTO9SG98GTWziCOod92qC
vQxGRnGrde/hqPGMy8hTjkPTv7sF/JZeNN5GzaZh4m4FXuo71R3CWazZ0PorI3IK3vA+Lg7znJ11
PcMSZjn6X8fUhLOcoY5w41hLdj3H//VUFSaNKtmE/OwPSaFnGyhWxl6hG/ImyU7oTKDLtCAeHKeV
L7lHBcRNT4mBhrehndvA5g4cY/cE6Dn+7qY1pSaU8T47hpGszdkGgDihgTmNI5QEsDorU6+fQ349
a+qjAxLNi0+ZqMi0JZg+HvoW1PW4NEYTxJTG6gzJM73F9JJtbU6O5mL7wfTEsnxmmVhssWix74eq
r/axppnrUMwO3eZCMmR+GXRvevE7JFf00XPPqitQ79y7ocDGYJkVmtijat2htWAl90lpAJVoAwRs
aarBS44TRcuV5bf8d+ykqrZZjtadH8XBkwo0Fw3b3Kq9gzpFTcSpPJVNYN+pHs4IlBsQYVA9dObz
O8MpQc5l9WlO2uyMcnJN5TEc7obRn8BblDFuoF28ZQPnP2eIoyCBWom3dAwRZ7NS+cUf2p8auZFv
fa3fkcqd/qFMA77Td2JyP1s7CdFt9WY4IVmQ/By14WUqQaQ5aYawWVRrn8bltzOP07A2TVs7dlga
X2DE3js9+gKqmQcwD3nQb3Svyq5DfoP+fwB24N8BFdhIC9/Z1keSgXHycClYD+OSWEjaqwA1ngT2
V0TEWDCYLRKCMOIWMNLaG7z5I4Tks60tufys2+bTMA4QvBh34wbX0Lguj2gbx5+svNyCVezvuk7v
zqTdF4+a8B8fUSAs0cqvtmXUaweRP25+L9iLQerH1uz4YvnYbIYwlp/ZuT+XxRD+04/+xoSgcZRy
mvZ9AWnOp4x37tuZeoFjF+vaLVOWLnTNwkbnp5mjo+qm7Fwx89PDg04W9i23qKnheBrvVbcfDbkt
2H08m4EbbVyMl/ZjltvPIz8GABJr1ZmXkTlI5l05/xB+ymNzFJi7Lghkqmk+6SoyVY0ISmpRZHVX
/G/nfqWCkiUSbBs4ThcBQzVmB0Fab0zfH9AlbfATdpFTiUXBj2+5ldQdU4DbXbuxW++v95MEm7Ai
11wcf91fnvc5T/kZqFPUfein5rGNYS7wAOMuxZ0FP1Qve1TXM+eyfPTqb7fbsbIdfeP2GQu0wnrQ
pgBzp6I/2gYczlTzzQc1Xk9uvA912PHtEnYdW47Krp7XViaC7V9nsPlCtRo7KrENoFdfPB3vYj+E
bfW7wVJqNbth/KDqAGrcTdl9eugtHdnUSY2XlRQbYJRio6ZVDQFMCB7omoEloIoBHhI+eNxlgwYe
eSgGbW06WJIuqBRsJtGCpgfKwnorwuKP3u85151Zgn/r8hyzkmgMYSnA5dtaGlz3NPDKh0T02gnH
A3/dZ8P02fW9mv0n7+9FN+ETEnwxPtWfVVS9RI3/GTUYhftJr/bqZNNmx2v+mESsXbqmF5cCq8IN
8FBzrbpqIqAUBdYkc8QFf3ViqqHe2bjX4BA5sY1RkbE6vM7bcXCwB+wbliuq86o4ww+gzOwtjEeM
cOuk22V2kn20HX72OI2/o4zCQwQK6VaNZ5GEK2gnr25jiHNnxsE6F2P2EXrlDymyHiW4ILnvipSs
gBqvR3ZuGfiR0bD6x6SoslVmZhdYvMMJ4+QRMj3NLHtE3VGAip1i+jVkV+j6g0jcqgiEZnZyUcrJ
S5w8i8adQGmgPp/EQXEPTK150com3KcCvU3VHT07fgF1gWUEoY42JSyoQcSoydZjPyhi50n14lhr
XvQ+y5CuRDNYjeW4KLDMBGOZqc/KbRbeHTLEeQdR2zdxjwzNBNyQX06rGTUIuXaC/IsM2vbS9RLJ
lrF4V8zoqYD8E3vpvaJIY8WdP05JI7aZFzjrTtcQDlBxToeP3BKneir4FqfGFPe6iUrnHjFFTNEo
lHnpS4I6wKvoMTZrwV+eG3ABr4iV1LuCSv9WdUe/0hdOwE/Vu57QstPo0xd/KIrr2WFf/Tq7yfWa
JYstEX7l2n6BSftytuF3UMv53KwospdJ653NGA3wc6ogO6RWzC7AhqAkHK0QIFLWI3CLRzUUzFiZ
8uuCDlsKfa+6Gd/5sQnw5ZHe3O/scmrOc+s1Z6fTEJVXfcSEJ5iYy6jqY+oC3or97/Y2BsvI3iSW
+WyklcTklKZqku5YZ9WznzqJvv/dVZMqzOwBoUk/HDbpolPilIE4j4uAiROO/aYKsXv+a0J1/xqr
KzygNbbGG1hXzhbr2uhR69NfR2pMS2T0qI6oAlIVhCD+fx1HATuoHmNpersgEjAW/abW12USeDtn
YSyqRo35STbBRjXtBz2Sw9Ok68iw8ywLRr9XPbU3Ub0gNMEx89T7Hek3gX8fBbjJmKUpX4bBqHee
bbkbL6/kS9aAGKXgoeb0JQA51WHjaI69UwEYvdUPOoltF1b0Qz7EzxZ+A3uqHe4LFTa56kXu/pg9
QPqVmX8LajmvywKsZ5x23lHFRk7pvYB3R/fOy7wfXRas/CU2dKmcqlhqSunaqGSysmOv+aRH1c6r
B+ulnEX4LAb7kvWy/USdy0S9TJtBHeePrqkNx7TrkFVysC6NRLZVPdVo0HufmoPjOOnTbTTHjraz
mhlfWk5TTe5MD23cZpdbaEZBdYWgiXa9erzESh3XwTkCZHA7tc1Tsa4xcN3dxrxY2CucUyHGNPaD
Z9lUSsVSJHXUYbBUSFXjDUV/KPXowaAW1+zIFI4tioJdP9mnaUrFTpa+eLZiaa8KpHC/k3K+IhG9
SnxgmWC959UUbXMgl4disA965deXHm+xdjVa3SKmtmQNnOnfwVZNpa0db43FClQIJzl0Pf6who5j
el3Pe9Y+qCTBy18nReLczXFo31N5wRppmcA4+pI5snyfU7wxDRb5eDm3/g7HvunDHda5a0VfK/g0
Owui2wEXMmTW8pTHVB5/dQ2UkQqAcKd+1shdh+lL5bTwlxqn3ehZN9XvGZRS5FkphI69q23rurZ3
swnZvyYr8mHOxS6DxPJuedV8VOPJXGCSUc3vQ+suWtHA4iJnOgFpM0COGemHoVP5DeocZRhckYRs
x3WyvPwCYUGvGN2RB92k3Q+Whg/UcsKcoZ5CnZYtYMNtNkTadzXetOD2XCSGznksi9fYte6qMvDP
qNlhPTc2H9TD3K/Dvwfk8q8jvw/+/2P4WiVo/Rl/ozKm5j92uEhw51eoZbR2/kfvNrdEqjn1HPg/
nVcTWdsehTQXSAfeLvVm8MrgzXViyG2aLb/JUgLgnPMISuNlcizxTz3VLzPf4UOEOUnYsG7vDPbA
63ocduxBpkubzEgqprJLHmJrY8lhesj77FeD2xooW7wjr1FqIguw32ubdx+gVMDyDBZM5ZXnjrLS
uRMlVE4slauzY3YWorbLlJrHmzeHNrNMTbXZH5o4PVzDb6ffotXV1ISWz84pBvyOCuoioNADv2Q5
pboy7uBgLRPpZPhHK/RfQZ/moGP/Hdcs2yCbp8HtIuo2rroAEjy0Su5V59Y4aN3oMTXG25A6kiL8
MZStAPTCtW5NwO8bCz/YorGjPd3G1adZGYKIMCKd6ze4Xmj5ej02qrtGl+Vajc11FbAcTkJ5wBw3
u/7/btGGNlyEjp6wzUv3Lk6FdkKhgm2NFQUv/aRBO2rk/NMK7fmnLPwGg3nDf0ErWt8FiW7tssnN
SB37+GCyLbxp8agjGBPjndLj0SU6iJ3xK0JNaq0z72KJFkSnJHpYr1wvUniI8mLQisrP73PFFPx7
rhL5uV1+ubJ/m1VndUmwDxcb8imHIeZbkTzYuj6vyiZzKReSI0OnGwM5rTIf9SVENa1rf4pI7p1u
Q2k5zpsOhZOtGlMnTMkQU2FDyt5JSR4tthY7aYx9e69rurNhE4TLpxUKktHgG1bqcGrNdj/ESI5T
C8LKpOr1wxjGaDQ5ffnsS+CRg26X6yy2xV6FqAlkBICIovGthqJ+RE556n4O3dCvqc+gAGWBF+kg
FZBfFI+h24rHYQYuaM/OdET7xMZwPWQP1CKwh1fh0m8Dae06EEtrFS4XP/YEu4FTmPvfbpfJqT/f
txkUdEoRR2EtDptoeGpwXbWF/fTrI+UQjJdEyGOZ+OYlR/QF0FrKO0odqsEU6TiqRp69SpdpNYGS
z1BubjEeBD7sT/0GcVr0SDQyu7cL3k67jcVeeJ7MOj/erqGObrGqK8jrnPMFAb189O30W9htzCXL
tK9S78ct1o+gDmUpq0Q3r/o7HQn6o6yp8iy92ASlu1GHyPr554LX4d8Tqj+JQ8VP85LDYByvIdfD
Jqh2A0681+sZud7fOZ2NJKY6zbEGyMPZxs7xZgQd1t+pYdWoWDWWj22CdzSeY39N3LoigtIpWmls
b1f548Mi3cPYKk0wMFi+wS3GaWEJrKh5xVut8w7JGKPpGZTls20Y5XPuyWQdoJtwSLwpzdgrVXzv
WX9UIf4CXbF8QbI3E/J6BmjlnM2cFh+wZUyeVYP0uxP45pPqNMAcTrkW/TMChL/Ot9ShtqU/AP2R
j7rlURf+rUx3k6PrPeqiLBnRvbvK1anDW/PH4B+h43Klvy73P17jqpunPkMdhlX278cpITzLLb5Q
GuVenfTH66SKS0m3URRfvtb1uqp/+8RQz5JDLconO6agoyfwLaAQde8zC5lmWe38NY7BxC5bdLH+
Go8L5+/xKLX7fdZKjx94CwIIebx9WWufwyah97uJkBTtVkMvI5BWPDKZnO3FBRRc7CAXEddSnb5M
qAtdT1CBSLGvsWxs96Ndvs7Gk+/BpA+Q3nxNYF6ghq/FJ23pBr0577MRpEjchfGrPZswMbPmrCat
uftZ63F/waTlvihgV6lhE87ahsoutgTLOS5ZcNh01P/UbD9P+sscrUuQ780a+mGDYhYoITVZsS5j
mxnCCFg+3ehmHV7X8A6LZWo3fWhkd02NXmdtRu3GTmu6vsjuvMpMd/wf5m1tgrPqe9dGkMNskrVV
uQNI+KY4XvuZhoIB4lzQmlFEdqjWPE7283XOTlL3XNryPTVRbjY99g4O2lh1bCys6jR4rWVU3rdz
937tTanx7It0rXtD8BrPSNaLrpK48SBOkoOyWxdRFGMUgXbJ0E/WqZngv+K5geohcF3Uggf3CX1T
5wX1GGcNDDU+qHNVcNjlpIdU8IhSiQpWl7oFk4276zAjug86RM9sP4FkEU72g4OG5TphS/DdWDe1
Fv9gF1Aj3GYED2ZrtycTlZZdgDf4zhOhselizTtrjfQR7+IIUEnE7Tgwi9RydJ0WkQBaMDZA1j0s
DzpY0dvILpY8WigfVKMmyoXTJxzS7dFUHO3Qx6gxhZ44TsY+0yc0iZKw9Y9pln/PO3+Ay2RPn8dZ
H/epawHFKEEwWJUwq33ttsad4enNCpdcY9d6KCptalm5uH3p3AYLHpVSUI32ZhBd8agz+cW9ze90
rWYneF5PpT0uRGv3ItkArTr2J5sBW4AzDNbyJQZYhqj59EGNcEUpXUM/re/j3aRpciPKOnrplTd4
m2wqf+4f1RC+8/ambDFM7f1BPOQherrmVOffS6PbpGPifnHMsKUIGwCYKarPylfZb6L6vjWCrepp
2Jv1/ZvX4vUcLuKG47LWQoUqm1bqMC8qtKi06UeDXwfCuGyZGn3aZA1eKGkX2NSKjPzoCOjHSZXD
4ALJ8zaYcQZHqQ5+TPxXQ4t1fkE9wXCmlnpyP60NP22eiiiWe8xWBEj+GVpgIZNd1mrpvtTHL2yO
EXxaGgfYPL41yyEitcm5Srpu6QsBMii+ThgqOnMQO8hLaoDJsuQdA2nuWDvV68nCgfA6OJWHPrTJ
Q6PvHqz0OQnWg6mzH3IwrBjnQkPfD/nEdHiMujF9yQPEE3lkkzlNjfBsJmP+mgQd6TIE37atUlpM
Ev0yhPVPNSnD4L1NovICaeID7tB0lZ+iYiwep+ldCU8ZiyCVDQTuOGT8VamumqjMxNwIADiLXAOa
VaqR0w41IA2FCfIpK6Av070HvxyOudWt4bpPC5d+QtNPVuYqzdKPSXbuQe/czN0Uo55dZhfu0xJi
6+YPVBbbg+p5LglRWHf/7UpqVn2OpkcfHsj0X1cz4zq7DI51vZoK64sesYeyyPbl0Ge7oUwS9FNE
99Lhb/UoA22temNXocnQCjjo+KsfzdnsX7rQc06p1tarvJ8XZfPQO41VFz6o4MQEBFdaIW67QYLh
7GC9VkLHR75BUfmMMB+OHUqWa+k6wnu95rzU7F/BSxfV3uxQzXO5AqW+JDWWVMYf+QwkKjcGueIT
XJj6orIfIW6V+OZOC3fQpXDY5+1zhpYsD8+s2bqZFXxFuW7h9WLpKcFZUPvUjSl/Dlo4SSl2rl+6
GDNT4X+0jmu9h4EebSshJjQrTPtkB06w07GKgr8mrP8i7EyW41ayLfsraTkuWKF1AGX1ahARiD4Y
ZJAURU5gFCWh73t8fS04lcnMW8+yJrhwByhdkUHA/Zy9117VBJ9+0EdaSSKd2ytvhYUyUshHgaEO
A/563z2n2FdX0n4khzjwoacs6nw59P85NBP1+vm1RYJofIyTft0okbnrMptoMGLoVmNYuvcyHEwd
FAS1oY7pELSrvgZLGF/hSoX3k1v9wrdBfyJWYmoz6N7lMIsqHvVJvFPyzoS9GXUktNPOXzuxqn5m
AyAP+TM0gEY/Afw+UWJ1MZ7cdUva+LAc5FmQm+jOCUyznOdQV4PuEFm8mEvdSsEMie4o9avqAOlO
DnUgSs9yGAFvOKr/PsxdGAMCI81KRopUSpusg6osDgqpc5QNoUaVFhZ8edVYyL3N3tdMlc9jp/LM
cPq11CN/6ZbZ8GgkiwdPKGyAvHZziC6MVtaQhY+dWtsnh3bRgyyvovHlDa7C9Fqm5LzjO59T8oZ0
cR8vd8kv/PzMGhjQoC+ob5Mx2WvhFPFdWJcENM0tNBnTrH+IameA5vNq1cXhtEYYnG5CgWbBEdpa
5sPIABh5hscY9/EM1OAvF9Di/1ah7Ry+5tGTBps+TkliskEbsfWgYRGYUC45C8JmP5JzcPmaL9wy
XYd2BidvuePzMDaQNfyOzlCypEaFZuGflz+ubMzG85v4R0vsEH1v5U7+4Cw0xl+jYBbJfUgGkFQl
y2v/HP37181unRx8nuSr3B3SdYNeecN7m2zrL+/5l0W9taYHVmbWbqzNZdMZqO5AUbM9Sm7tWJO6
1fc57hpTvSXUmjx2RyUxZw5xjVBXdgWK1qu8qisCANBsDogQl6sTQaswGHK2l8sXawIoRakq3ufN
RsMqoanrnYxE7JYERacGmzRO0+9mGcn5r8PXnJ7VjzkStL28+DXvN/W0smxtouscenkwGTf6HuK5
I402zebmUY4c5Pp+wTpVjoyZakVrfA4gQouO9vXUz+MziD95R2G10zVSzKMFDRUXI1BBkWiox5dD
q/t/zv67uWgEsGTWNab2///N8pbe0r/rbPF2n19g2eIYk2VsmoqGV4mVCzjp+oAUmRCFIsxujp0R
h9pN6U8DVZaV0YmiDUM/FVK+NlDIdTSYPpFNtnyRmC15Hm70Sq7oOW/06pdh6neiz8fvCWECG9fu
/YueWcoxMVJKipFJ5z/6maW5yt6i1b+JBmhbG3TFkws6akP+vPIQpphPWMQI2sj2uLXCSJAtZDm7
zKePOfBDPkRKVhyT0g1OcNS1PUtece41n6zQzlxlWqc+8DE9D5Fb3sm1WlYU7R6UC5EmyUnk1bcm
FvnLPFWBp7AkokRlJyc9zIYtWVXxExDEelVnw/wrfAtBbfzKeKmu5jJSdziHs/XQV/MVacirCQX0
paj1/JhTcF2TeK58m2YgmCl/91ZeDZv8FRX/dknoeiJBAvVwrwdPZdiQ95E28WOdTP2GN2R+q62O
JdxQ1A+dA7KmamNMA5VPw1ettGswNjjbNN++6xPf2GqhEt2hCih2+qRXAKcKsXOLdD73CIPWFZEG
bu6X3+2w8CKKOU9trRl3gVkV2GGYL9PW9Qh7Q33PhpQVbH2NsSudqBO+amVD2AGu1dxDUAUhE1Lw
TR7KonjxhRKc3YSCgAGT8LropoTlYGXBa+d1BT3lXZNb+n6wtYdmHvNLTHnkktlENqxiN9fWf//b
//w///tj/F/Br+K+SLEX5n/LaQEVsFWb//q7Zhrq3/9Wfl44/Pyvv1umcFzTVNkbWXDgBc0Xrn+8
32C4Lff/jy6xKzYdQ7xuYA0fpnhPkguW2UyikpcDPlYyEGpygb7m5FmouRbNGepWkEP/8SUW4n9W
a/9yb7nAmKHRL+0MCnxzaf6eItXa21BpQs8w4R9oLLr3QRfwbdQXewerhGHVVtkIfIRJlQor0Ddf
XakFz+JWJPCGkDVv5FARtXInz0iONg5jbD3h3HMMYmD+caHRba9Gkwixd7lgdq67oSqob0K93psN
oil/sKwH6k36fVmSQF1T2SmsJCNqJn+U18IkFQ+og7p9XhMx45RuRlpFbXZeWw1PQhR4jsxsSFmN
B1fMiNCG2lFcDYxK19A11bOmJ6xgcvtzSl40hxioUxRBY9Tmisjj5SvC/LWvuyOW2vkJ2S3t3dJO
UMI3YLzUC6x26910+wzpEXzWzOz02xyEv6J8tt7rdGhXOSTbvZoDjsr4V7C4Kjejmlc3oRCXaI3t
IzBP6ppL8GLXQO4DOihO8mKkVbjCRYzKd7lK6BLbBLPmA74MB9stdpoI3Y0cijHQDsNskeup4sKi
HhQjf6AQMAp+dnkcD3udVAJlFSyW1whFDCZWzf2GsA67RZqCVwv6kl5GkcFNkKefs7NmZwddlL99
MffnvKj6cxtNsLXopSC5t3z1mBbx9FgW+YQ3Rg03ctiOvNFyG+0m1+huTo+hmbyZjmNQIl5BLCE4
xiRvE6qLVa1s3/5RjLG51VFdnbXIL/7lIOfC7N1xEufJVmKYHZ39U2sg4E7UGQ9hbbo4BGb3WzZF
imdgcdrJYRUZGQzlIT/JIfi1ndrfMq1OHuQhrNL0OKnDb37nvGK2YROB6dgSUCJ2bGCdV2V6gfTZ
fh/rGJITNinPAKbzOg5kXNbd8CjUw6TESExiFbOgAgUwrmF803nTiR1KW9Z/S3+JjFB1RWXexLKn
8igWUBT6MYepSsqI2roCi0HpPNYZzYw5Z/c/tuO8r1m0v87J8+DkyXeCafJjaQiSv5dpIarf7BG1
ezoHyX2rEffeLvOpQnS8nuqUg8yye5m6dqWJpj+y4yZw3tD9I4Xy3+3s5jfVHvObKBJnU2sTT+Vy
Mi7UFc5Yt+lL4gUga9a9J2wge5x5hG6H3gRGtgyV3oUOs10ch8kE8ZZMao9XxPBrCqJHex6Ldyfg
olkb1UtjCRz9tt+dg9osPRcwQ+iSMGYbMPnlYV4czVD+nyKcXNfW0qprP4QCGYeSUPNwignnuVC3
REG8DXoWnE2/iOMNXhy6vmq6rRBbWliLbgOOyZteVXyHyWo4yKG8EItureW2vm7SJWrY0fJ2Nbhq
eS78vDrbTb7urGY+Wq1fnoPOKD22zdGuJUBhDTy0fEFZGK5c8xqLCM5KYBzqYCy/49Q3PTWKAugJ
prh2pN+tfRq2H0P8MfWl8PB/pCd3jO8HX6j3va6P31rx07AIwnTwSrAGU8o7tL3gyaYk35pGyRok
1kooNVyQB6ND5iHikXwA4OiqOpx7GNpwQceUHoLWbmzVad56q771bTo+jkQ/n4U++CCWmUdy/Yq3
avCaCgDKxNPnxlLO3vYipCmqOdFNzpEJEmK4nqp9ikSG9nPc7Zxcy+/RLxsHd7A/5GjS/POk9+FD
M4T3nTW6v8hQwHLl5O+Dx8MymYZHfEj5cFfpeUY9BemO3V3nwd4YzlDe6rpKdgErKkqwcUPsAqz/
eC5IfAaBQjKXXfzGtx+66e95YBdjx536nOtsj5G4FpdarcVRB0i2Lskh35rJsPfzjo/KGFdXeeYa
WOIaZQo2LKKaGyVC5MCxXZNfa7qrJCGI0UhhE1SNEUA0EffOpBTk17ACmrIfcyacX4XZ/JwqNf3G
463ySioQF1UfICtUrEGCPjziWrKO4UyXVp6xzrfomv37JO3jXV76yZ5i3LtbY56cjCh4AlCu3Bsd
7JBlJKcsghRYZ9hnOZqUzFoyWQwvbHXl0WWbfKbD/DZTeLvNFICvhpW+J5EevNn1VGxQOmenUgva
Z0ga8PWT8G2oM2JdqP3voVNGRdJ847t4do2u/EEKVLCuIre79mTUnbF/ENGejcWPhvhhjcfvQbQB
5eUq1u8i2z0HrkGM6zKKR7PeqVbcrlvkxR6AGmUfm4n5XcmMTYMy7Tms4uqSqiQeDZFZvQBR2JTB
jHQn0R7lIa7Tbw6f74scsS2et4QdWJuoqh6ncVL3CJSKc6x2+XmKzfzzLMIKRhHdbs8DG7sdNK61
04XFtoxIEgjUPD1rqZ98HuQw561OBWyZ/LpsFoOxcfNS+esFeZ+RDT05Fr2mUKRVqvWQ8gvgOFa9
w58OIL+j9HId3emHQn/p8DmqG6asVl+ldTluXLYH1HMEWs4ZYpC9DKWRuaptcWY/wGJqKSpg9/oz
lK5nORxgeP715oiW5sYkYWCXomohht58DfTA9YZOnVmE2sYrXkc+cLxPHKdaJUuhPUXQc2BngFRK
1ElNnXifoK19tJeSPdZTcqj7ZX23DCd8qkeipaleV3Ncr8f5vswasS+HmUxfsqIwMvpwC5Z3JGGk
L27v51u/jaHnYZK9U0Q73iEO9BowhSfXJQSYPt5ydWRrG+vpQ18l0T4lM5C49LF+wcL2pBst7mF9
np6JGqHqGNcvqV1qF1OFLR1B5L26dnsVZNjUOB57/1T/8+DPJpskLbgKw+sMS72igNYe4jR4GTs7
eYWQZ3qmDmRLDpesB/5Z/TdwH2tkYy0rE3d5IPQpyV1Kf/c5DHUAgSkYpxNq2JziVVRuLbjGF2M5
yDNXd1awqIaTHKnKpA8reUrNxNjaBvhfWHrZvgqtJ6s0SdwYF5d+Dg6HxVYwtds2dBZgLcszUjbF
5vOnbmIOTBLcaZ+fiWXogjs8yk8Mroc/w6+rnUtog9o3JnGvbfcUd3oPgtDO8VMxzDUzPpZAP0hH
YJiMUYMGkoWmNawBqYmHemkHdU40HJoO3Uwx4GtYgpjuVIsOcmPyzIha/2F2YiNYKUuwFRDIUFHu
eYQXb4Dag3VeJdOjnneTV2AnupDjJ3YtKRIIA8IbLIV4N9DyOvlY1lHD2LO9bUy92/udc7BbCH1s
Q5t7USlggligFQoPB8GywYM9plzlYcyC4N4fkzVbx/AuiWJwISmgtX1T0izSUlp18OFxHVVaT1Ox
yRagTbwlA9e+Jr2he0OhDPczRiXP8e2ACndIPKFbtPfVHEFCaZJoK4fywEoNtYumXr+mlA6YExbN
vSKC+JwvGJTRgQkyOIniTa0RnYflIM/kwcTK7bWYQ1lhB/NRaYzpaKrdRG7hP4ZyTh6+5uQtn3Px
dxs3TjvPLqbewKawD0zAHbJzD4fvDbdj52X10BwGy4y/d7BjOvo2bwKPyy7h+b6zCeK6aZlN1mWE
cT6I/f3U5TQa4CCzNKXTZPdjsJZz8iAMrbo3HoBbV+cSb8oW6sAu6dkblYEZoeRzqJZTaTyy+t8I
I1MOQ9JSckbeWh1HPtyaJ08/x5FV41lcLiE70De9i5Pl5BTJRLObvwSl8n00mOJbenNoS3zDPo/V
LoB+pPb+uhP59JIYCt4HJaM9YaPSQ9+2iQu1fWE3mmCgiGzPLIz+JRT5ysc1DA+F0nOUhCSGxX1G
TZS5r8N/ntOH4XmsewTmqAV5ioagHXwQdZQkbRbFxXBMnApfAz3igQB4KH0Aoyp+4SGB35WTsM9D
p1Fpd30vD4tgZ8VlSyuJA8jGP2c67TzKZjnbGtcxlV0fuyfV7GNvVJq1sRjHm0mlRajFw4MomnmF
lLj5qJRup3eR+O4Glubp8RCcFKsQB7CF8ybLze6xz0Znb+saNG1COh7rqGEOK3hoJzdd68tLFBvi
2Sj4IRSjfZMjl3pHDeLhEcCC/dyMcF4TPX+q+HXetRaGZp9trFf01XC0FcW6VUn6qyas/T3TjHLV
W1pDZEI0n5IqMTeEDKZQ7thhEdwCpU6FPkKpMPBYPNNqXua6MCJ8c9bi/SS701BYn0qrx7NqF0RU
+o5PCxl8v5YT6dgB0IpV+6hD2N80U8Ofa2aGN6L5uKtybaPGBdAOViDjnPpnAtHGtZGV/eZrTl7o
l6vyTF4QCZT/qcXcL+f4VviewapiX6JpQmAWRO9JalvQjkhSaerevuvw3q2s5QLdit+9Qaa1MnbO
OsK5gWdxWePJw9Q5nBUJk/I0rEavdQJisAnCWLs4sTcpLd+zDkj1bC4HOdSg5B5Vp4pXk/Vm4Wx7
cVKbcqhNrKcc0kwcPQvS7F4OR7t8K0C43w/E2zw5QDfltAps9GTmOuEWamS/OFM70T3M9wAuDJo9
8Gs6YrdfwhEBWN+p5cfQ8AEfM50IhcHrFNSQSHHKyzgnznthK/VKQZx7AKBK3kNQtkeVjsTnAWjT
n7N2Yl+1ilF0pbNi7kPNaD5vkWe1vPovp33ZRl6Bfmvls0Tz45J4dA2WoSs6drLFYMHkVLV7czkE
jpFtSTWi/yts7N4jSTJwyp/KTLXObR1at3CEhkJeYriiVW7e0PaZN8SdWBdhqR9Yk5s3Uer1NTCt
rbzI/6t5BUdpHBzTLK4FkKtrXvf6ZYi7VZyYu17X0qsRZv19RhjlPT8IKKdx5fT38kxYWriOqAXu
vub4gIOtZNkPBOvfbtbn2stgvLNUALPY0bE6OPP43pROehOqI84dpfF10ZXT2zIPTiW7gYEV5wiR
NXg6e5TzJTZ2L2MHB4QBpx5RCjz0yqY8UFi2jrXV3hL7x1xEPuEYTvNAIIB6J4ExVUPnH6CDi+Yd
3gwYCSLu/NTYxFORPRFkOdA0P9hdV254PrUv5ElNm3aKo4OuifbFqOJXson86+Q4Pg2yV3lTr5NY
Ezsjq+3la5rQaHaGPtqe/JpWlDhMUrM9ff6JZr0ncTh+pKZerJ2s+xUKszt+HZDn/+twGEL6avHw
/8xl8dFQsumBOC8idgIj45UFn8JaDmXHXkXLb/pCmdBKTd+lMxqKmKytdVVTBNGjCUk9sIWVQlL3
kMfiV1XlL0I43WvCE3XtF7V4nIck89zBdO9Qp4TsWlqTBABHASTUdFvDmDbUEnSeXXCsSAqLnz6H
o1DzxaNG6BS7deQ+NuHVC08iWiAT8hAGg7ZrhA6DWTSL3iXhF8bM7Xc97ZMFi+889IOFo4cOyQa6
Z/QyJg2iXSSrQ+gNlMHoniO9a+vefeg0ogIcM+q/xwbdntlUoLmyPAhZJd+3lXPXU5PblzX5BTMB
DBgxltMkZH07TDHQlXAm8cwI6ATqi9k9JydxGQkT5n0G7XYth4beKLcwavcUyC5s/TTW6xP4vLiM
f6iW1R0H00esuRwcna2BQWTOroE5souov3izmKJ1CP/sW9uwYGDlF31PNQ3Nqjtnr2MFNjRmdfaW
qdmvhsp1Ule3JrSrY7Uc5JndDqwb5Cl+eE7lJXh/e+Kbxc4ebSVdOXXCe0meuqrdg5gkWAwuJ9kX
YWWcCH+8Gx1qt+0IIIHVtG4fAzd3joSm2cfPIezFfWkJQiWpI0kvYdxM04M9OOWlqfKTHMl5+qXJ
yemKN99dPMOziNPDaNGU0hdDsLxlHvpmV9BrxQ+CAczoZ/Hkx8+ZUuAJcTGvWgHloU5xPKpO5q+Y
d4sal84PiiA/ht5N3vypxMivWGLj9HVwCZp90ZTiVScbedeWdgqEUGhv7DcqHTcBJM7dhL9v15iT
8oriCwhNhBS6ebAIA9kZnfEmW4Ffrb2voZwb1fpl0Jz4s/knp+QdX21AYZG4wnf84+vPIM+lWMHT
qPd9hyPTnsjzbMt8UxvO/A4cU1/biaZdzdIVRPNlwE16cyt7Ae13OgnpVZ5jGOXBvHQIGu1JCXsa
+/+ckdM9RMFxQBUkR/JQdzhTecZZrus8sZZpvW4Yxq06Vu6TBch3X/h1vgmqkdJvPzcn33WHlbxK
YGx1rQ16ScvFnhjNR4F2xVZgqDUFBl4EAg+f12Y8BGUiWE8sf0tKbPg66YL2UKTwP4LYmjxILBXy
KQ7kb1QnGvh/huQf67vAaS5yvkJsWq7kfZpvfAeXNux7uuTIqwVJH0uDQx4GSjh3hZ4pO6ufs8/O
h5z7uoXc7FAb57u/TEOTpTnXht3uLxdqMxq3WUIerrxQxUivp0GtTgROF5uaQK2nOSsIJjPi/qVM
fF7144wR2o2xKGv+h54rB9qQYA8aQTAlVCkgBxUdeUr2K1uftuq2ti37B4+EDpuwRlIlHwNPV3L1
LtFhORtQuQ7+oLsXFySbJ5ope6yDIdsnIOIveYMXZNUvcBzoh8pWGHRg7LYXkB25LC/IMzk3GIAO
KtXcy/kZs8u6CmtY6yJo7uShr6ZtY2n9SZ2zu//cZLPsv7bYXFvVhSMcemyGpRvOv7fYIPYDsmbb
swYNtE4MPVt17ZAfp0Xjm/Z1cuvIE1YKHtSuk2Df0rGL+OWP1hc4qDogp1YMS9tRxpH4bS6E2UOK
NPmd/1oDMe5Nr9RnrRHtxah4yWBEDt4MZdjquQByGcUJqdNJ6rEez7aqZqg5VPoRSmptk36rxgel
bMV90iubxNG7M0ZNKvNAaCd6N7nY0G6f11Gs0nKKgmTn+nazj+wBNSq/mKep6qedyaPqqkRK4hF5
P+350m/RUmJLlgNtlvzzUIu+37W5/6yQJnD8z99k5699TFuFqAjkxbIEy17bXa7/Sx8zqONZqcFX
rJo+5ef/1cRkr7Pzs8GAh/LPxiYlEoxfIykXSgtwloJZoc2q1/kBLaFlyMYK0CXx3tu6TMwjNQZn
TSAHsKTJaZ4C+Bw8NbvpENmlee/nNUAwJWh+Zu+1q4Q/NVMv1o2ulehDEvegmoG/DXSg32VR/1TV
VrlZDW+2rRLoL/Q2tbM8zKmjng2+NefMESNqeugFtrCa26iBg7UGCCFyKA9FYOmr8A4gZXru4Ux9
q0OM8+oQvAaza+xrDdW4UTfhK7WeD2JRNESBacTqB7zQchc7Nx1ePJT8HGboml7rvM+jbHxQh8xf
RUEz/Kzfu2B0tppIp60UAtAhgSkf9Q9ypOs1CcAKgEG8DMGjr4Gp+88/U8O2rb/86timBgfF5eWJ
ws/Q7L90p3vfD4NprAxqF3ddGOYfCFfgwrvteO3DWD8FRZt6OOSbt6YhBn25Qw3jD5V0+bRyMFhE
qu9Fndtcqtzey0gHHRrmQTe1t7wIgW907oi6cw0eTn+A7Bzf7MmlbRXYvyK3Jf3DEC+6tNoqE+En
oRv+S2scmLdJNWSwtkAMx4tFPgkMw9rYEJ+6tSqjP1lj6i/qJICxqz7gH8gzCrqVoL1vLRGFFY7Z
y0h687BhIcbycowm6uP5tAJmHLq2ey7ntr5kFDEvPf26kXQkcAephXncFKcgqarTQLc89BQD2XWI
q9sKNpGeNJQDaHdOThruQW9e7GHWTsjhn6zZaM8A5bQnR3Q3JFra3TQV2hP7/XRdTdnJjtto0zvJ
dPo6mFE3nfz3nHfts1Zo1Kq6hKC5BBCwGkzQZu3UulJjN69Vb9zFxUB62zIaHKhmtqWQMTC26L9T
U39IWMzudR7pe7cVy5beFiuULOInoUTwojeB4rhsy1nBV2ocUcNZTmH6WizljgXCP8fXnCu6e/cq
zwAuN5tamNmmUeMjhTT/LCqwXBE++1WYZcA2hk48D6L9WY1jcCdFRO3ov3Ylyt8GtABwmZB2tKo3
N/J4CzYwvJ5Y79UbkPi4ywA0XZy8Di8CBHhY6tUJUY5+1uZ7NUU5CfUreq4tZJjQKiB4LUPKZOG2
M2zFk1eRKuXo8Npsk2XOlhDo4dvIi3IuC3MrBhFvkaoG14H9EqaDotjmQRhc48JBAj51Sb3TqPuv
PsfyEjQhUmRQjO5M8EZiPfJM2Zlzf4Srq1KgYxmN/lKnxknwYVUhsWevr90wMhqbQuCEkpIveeh4
L42Axe/liIW5vverbFoJdloAR6CITN3vDn/6Kex785ZU+XR2g/hbreN7Mgp33lR6/1SSN4WaNp3W
Vpsr14IezXOV+J7g0/6OBpS4jmxwTlpdGQ80ORNWsv7wrkE3JPoOuXYFEwcr31k33giNhT3tuFa7
klNime+NsuN1YlZrhMUkMpo6oeIpFF2FNwLN52XogJ0iS3IhVU/HyLKno+APzlZyrCLzWw1T91M+
atFGE/drJNZl9MXHtHBLo4iHeFuaNb8zDFNbfTI1jGdqcjSg9J3lr2BqWNUlc2lux0VubeScPMQ9
Ge+QWnatgUeM6lQEQ8ueZ7I9llNiVrIj9CCp8kOEmG4jwb9PDiW/u9bQtCBm0jxsFe0FNj5UeFt7
6msrfazyX5OV8cusQoVqx581sVjhai6abdc0yoefl7/bqSefAhLbne834OGo73gSf1BH43QmJfUP
02BWsPXutcauII80OO2n6SZHmFPrBwAnIWC+fvC3CAEH4E7wrLEH77AO+scahw/Np+X065DBVlrP
dGe2wiIglPw1x9Opxr13J7ZN2nuQPIUi6R4TK4v4rS7HGwaGyFv6CduYj52XKop5rkuflxuWcciV
jXleGKFnWlOAV4vY6g527OyF4fbEgBqBepoIl901Gq/vZQRcXT3JM3mIQz0iyqHCFZGRJorbb06P
oaOcs8oGmFA52Wam17ehX5NeCtOOdh38bGjMQXax2ya9yAvyTM7JYSpqfQU41OTfxpehZv9zHzVA
Zx00fYWeKNcvgN+DXUd7nU81+308ubWJGyFKdKI4H0HRBvtRie+zYEhotnGgCnbfB6XgE+2PG1ay
0/dewTTcZnN5mSw3+JbPFWtV5rvMsA6CUg+g8MQ8NyE1q4TAlkvCDgRH07knmPOSDyQtfM7X4BiH
VRaC9PJREa/lzQCG8nWYtbVnTQXfnmFg1525wz1F44fAd/GDLD2+XK9vU6b6FzmV19mvwLGdXWXa
r5XL1pj1a5Jv1KHrzuESaIc+G8mFEaTbGIV/vOJFma+DHBy85maPUiG7jEZQK4+fC6x2+rwmFdL5
P0ZsuUZPdQBdOGEPctr8CIULX7jO0+hSY4wwfsVDar9GI4QvdkdEey1DfQLhMbr1t8FwEI1lcZls
TaIuL7UodI9fzMBruso8auB+N6EljqIv3PdYQUBaY2m5G2cqXskw5Gt5AVzVEfvMplOq/CiygRTB
fzlFWc5j3cpe+qF2j3blukd5praqC+2QA4vHP2fyQpz1WIMa4JFVy3OqUd1wDSZL2+C1yhw4zPFH
Q8NYdd2dPflktkcN5lXkLE9IxSNnNylUW2NirhHy7GuIuXc1SJXPQ4XeBkCL9dusC3FHYDuBQ/Jq
SvIanZzm+HWvkLcMH6nyFvaxsdM08RFqUW0dlY6hUAx4PxM6cdRm6S7QEmJeWAbIl788A9AxntQo
/dYGdXGqqzF7LBPyCkSrR0c5HGwSYfNZJY4bl0jB7jv9iLSZbhYAlEcfNddhYTZ1RZ1DECuMi+qg
A5JnuVlfs0pvqHCW+kmjJ7QrrXS0VnVKK1Vz7gQlNjKubf/UhNZDb/CAXlBfujxEpUnLpOV9yJQS
q8lD2c0FTJG7rxl5NoJORWLQXj+/mNXaLtJNWDpzUD5ORf+D4EnnBWThGjWfcpSHZDmbSFt0wni8
2ii3D1VnE/djV+Vb6b/HIwjjbI5xrSBdxK+fjg9i6otVYaf++1y3v5OSVGXMQLein50Va5Tghc7u
nzN7OaPOELzIM3k1SeIKijlt7f/mXjn39SexsTsiLSsPEAm8zIy1S7n4vlLdUi9yGOeYmqIufZmW
mA158NngfZ6laWbsqJK8amqmnI3lIO+g4NecOsf2ihq4exUn2hlgUE3zagr3lgotZJqwUwGwDr4R
cg1xdqynDwurczrNxs5x1P5omvm+I7jlh20GxmomYPIJu/eMtj7B2Edb+8GyyksdCecFJ/ropeOo
nxLRlHe5ExdwUByXoKWh6FdBAFuOQne7Q984XNDwtLTYR3ubaOPHrJT1xU3AoSStXr8XbniFkR48
91GqUV/TLc8gQpqeW/wUlgqLMDWZ95IUAxo/o66O2EEiIuRVq6WpIepM2Xa2o6JASft14uJhjCwf
FnPESjU0VAKnav2bRtCHmdXjY12M3b5O6EqQ36SdnGW5PRAzpihNcpQjOU+R889FedaKiFz4Xuzl
HXLq68u/7m3V90C46lFMrYN/k6aMS+f8JA/2clYAHhRreYq0FuMhnIXIbINTpinBadb1gGAdhvKM
fkJABzgINjN7vfWSmpQ4FIamvg8xSANozHgYzkFz9fWfo9IGnnSDSF+IlZFFjyB2lWVFdYvZai1J
5T/8Atx+2hkeHfl0qy4YoyAr/xzkkIUYPiBMGLxDVHoRgfl7BsOUFab51vho2WozS25sttkVh3EO
C1SliOlmGPogccUmXJXYcDOP12G8CuOOyB7HDKhpGNNbYotDGUTTs5WVe94U3aYoNeMx5H9hJRnw
pOGsGmJ0XuyYXT3U/GMmaJ9aQsNQxLIZ2JjjNjsZVFda9BBTSrJ0i6vNPPf9GmPPBJfcgB7atuPn
mZyTw64AjFYH2btvqV5ZGOKnaca/6yQJn5NADNu2EtrR6LeubY/Pdn9vmlH5QjcPUE8fPcFX2beZ
UB4qizWKXdBik8bnQA8/2K4qD1MzBJev+TpUfnzd3wLkX6GspO9YW49hVSJCCOrtnJQZvbGqilaD
Xn7/v2ydWXOjyrptfxERQNK+qu8ly71fiLJdRd8m/a+/A1x71zk3zgtBgryWy5LIzO+bc0yjBMpW
T7gsvI9ibdPWpk0BDmu0XVaVnTrVte30SaR9v/CzAaV2GjbLsDfTr7qbnMVO8Fwr5lcRVK/B5KlK
3AErA0+srQlL8tFXVf2OAi/e9mWHzN9xILTIJeyz4WO+7IxC3RYuvgARGWe3gayQW1FzMDQVMxYj
33fti5OFrWBFL24FNYZU1xEiK3wmVV99nYeZkhDT2QaOdyEJIv5TxvIQjkXwjcr0xWu08BfLaLqp
5Mm8+ZMMT2IZe47HylyakvgeiljWKoa4cXPAQi7SWn5RYA3usSjE0onD5tXKHDaN+jB8Gb2/7XOC
uiiG/MlaEpfw0Dy5qVRYbfCf7gSZuKRL1nBlFSIt8+AqJoslyjdjYQ2EPbmNcmZB2RziRgXjn/qg
J7IApu/kU0JJfep6D4YaIvJbC41iRcH9j2mMxGpPB7fNknPRJe+G6tvb+VKlkOVqKjvD0N17wur0
0MZat+ip6WXLTMmoTkmHvpkReneTeJEjUPw/84udog/J4CX9GQf9Qg3V4DOaJj20kAWqv1He6I2p
9OLBG/Xp+IwZu3rKVAu4ZMY2g41+vcrHKR/Ix3UqwWw+4Pi1pwKWd8x8gBABz8Qtgdn2lYUs7BIj
cp+HJKzIKbS9Ty0vtogCUPvAcl3mIicJOpJ/htH4TXluOCuqrl58KXZ+a4Xp0rFMfW1gKVq3ntaR
zchBkfUlcPLuPF+y3NLYsA4jTdNNdxp23muYRX8PmQ4Fk6VesJKxUy0oXTsL5LvsZfUmJqIQnt0x
nDazuqdYpzKPn2xHoygdyITwi4gGcESnrWwBuM1DA430Q6l8z4PMFes8zeUZIxWkQsomTzzivUWR
JN5bgd3F9fLsSwtYY9qK7yOOgpBBryo00l+yDe2V67rpaUwLuoQFjj3TjdNXi4VzpSeiX/kAJM7h
dIAqCPouth6zUXiPvqs9pXEnzo2vtOc8h2PiOCcqE/2rwvL8ZBFIS2Jgpb74cbj0kYQRBtMbb//O
IgS89Mer4u5TuAMe5JyqcYTYmYhLIiza5jp5cYv5Bv5n2iTNsaZdss5rxTuGaGOPvoFLiGwE88zH
t16GsVrfizKv76pCllDV0UOw16VbZ+hVS+2pNmmbZsTGbOahUExllSXtHRAd1gtUbti6sfCHRjec
izbUno0gxBiHcrZlybxUUvvc05wxWRtFybppqEuRgqvvqAVpPCYU8ynEQe9Lmb3VXhYcpBYUSEGt
7M3NzHqJTGI8urVPuE0ResfS56ttqhZ7JXpLT8LQk5VipkSaNXXLBw3ZCJj6fEGesfIQIYc6oGTQ
1t4QNB8m8GW96trPLg8jZmDbwebcCJpm9rgoXS/CDJ4GV0WmscGO0x3XZnD1KzSwBe0SMAkcFLXy
wGu5ndjFPZrsobo0tpI/zgfMVkzqbg2v1RjzR0yd3sHN4cTNd72hbG4TEg84irKC5I0vvGdpvihs
q9qzWv9CoeuyZ7fqna7Z/UuvgfRv6aWpobFKq2Jk4xg5hwpx0WFQeoJGBFYo0bTJ1nU6dvBmS02U
cKmua82Lq2joDLTO2AL+Gh4s9GHLIbJQdHjt2hrFSu9IQCdgNrgEYUI65xSV3XYkE1Bz+jVfpyOb
Hi3X3ZAtIS5I6YJdOMJp+dnfYBiudgoreGsr2oiYL2K21nIo60UDdBQzmp2e+ukwD/+va9LbUTEG
Q4ADba3MMMaJvIjA0j9GZvmUTsxFOMr9zW1lvoZQ5Bj7h5+ShxirYiX0SlnXnls9qKZszqipDrPY
Q6ZN8NBU1J4mJcisCZlVI5qpBFSz/iMRcTC0eLoxXucfcuzI3nk9kSw/P5WOYoNso1rVSfVZ1PBe
NQOvQmvI4pDlMWZlfvfHTIM9GvQBOcRoN/Npjy8ikR7KMCpXQgTZKenMP3NrcG4GCjH1uOZxHuM8
rNLy4AWAmWlPU1cw8d0403C+5oYBOMaeZiD5j2IXBCK4/VwryPphgtvOL6MHJZllIu+Q051f2pXf
ftKWQhiuW2/YbiXMiAo8RED11ZyKwIgU/+dB6shcNEWcRql+JZjYfqvRVxf2dxYx7qGp4lVR9pTz
NFYNgKIWNsledkonY+azB+FAcKDWaO3i3zhNEMM4mnWcL2lWXB/LsFiZwrVXkQaKiYd19t4v+Dq6
W0OMI3R6jSpLoAT6lOlO6qjwSzYHDJMY7YyPzPaElQPK+eAf0UVhobA6dF/z+O9pMW+1DFKLCra2
UcQshOrMe4kTN0COTiCx4pADi56L1qEVG/v5rlcov7HQa5fZ8NO2FJ0YPfVkc9xL19r5fSRxdJbe
OnaXtbSdO3+b6rGsyoHiIfCwOnWrR39o4VIm3qE/qZFjvZaVThE20VI8L/ToRwfAhRYkb/P1aR23
icfQeU4ta++UL3Wpis8Q2T7mb5lcK6akQ+c2EVu2QX1RTBxfMsu/LbjRipYbL22vBZhJu0n7Z0Zr
/gjO0tJcd1kxhf1SoUr7DX6noYtwoVgkudal0DbjgK1H60IS3qfXGjEZ07S10IiTAle4+iXTUIgv
XEGUpCslz3FhMa6Ya3ZklT4kTvIVOG707SUqH79YeQ0RzK2NHjlSTPjJLkiYUUyoFJ/QyGlZuOVr
XHtyyxoh3aUIiJ59Jb+Ehcw+05QsHt+ORox2uXVyZZKsRAw+Oa7qbmMHzGml8E6VK/sHCnQ99QBl
hW6Cusl0SW9LeTPac+E84EwfvuFH9QutK/XHrPT7jVN2GQ927LB1hMQOq+cpsl3Q1TWJQMt27KzV
fHG+7Wumc8qJ5mKeF816TjqLIjPL4X2j7Qhsdz22xKIZQxMBEC69Jf1B7TAfHE9F9aumpnrQ+pSm
ynw637L/+6J56Pca74BsYOrQQs8MlYTzPgVUXclhWXVlRWxwTV0jjdAez7cl2RhoT0z3MJko9CYK
2lXcsdGseuV51twMldrvlcykpReWyl8djugbipvetpguWWoTLoCEF6D8KMF3Uwl+Pkvr93FAiRrN
RfrccZoTkb8AS4aCvScNxH2O72fp65Z4TrSM1CZqc8uiV77NNve2YVigcBLEMGemFRwVV09P/w4i
ot/BK77byElvfoqfSLG0eOUTeY9oZbpokgWtyxovr1B93AJOS9JNIJorpgLkZ47tbWYEkJnL+FTl
9p9S7Zu9i9x2wRwXXefDKMKvEoToDlzI30vadGZqjrVMii+HcLxlMFkUc+mXx9byUWLMY0tfukEe
vyp2v9d9INlDQWqNKf32odMDcgXiNts4xCvPr7DkZNOL9S8rQARZQptjaoCkMOe4/7s2D3ullw+R
JPNgfl1cF+mGTspwGLI/c28zjlXQnZI52mjd8gSh0ECARQOuaAZ3q9VUmbLQRQ7s06fsVbXF8EXx
zJ8OGnKLZe7w7O0BXyw1E6ilgoMhmpKWKXLyf2jK55G8CTYZQUfC29CcFTxnGOzhT7Qrr6nT03xw
//uW/V/DzlWGbambzwlVn3P2vw+tWoH9yKp6JcVTJVzLp3roHNhypV9Q8343oELecDSDH3U6/5mC
cbFy2y5e5jmiOctmY24pznBQRTA+xlkUoA8K0mXg1ePjfK0tENwk49JNlHJvCrtB4pp/mgWBbXrc
VxtVFc12nmxHv73hWCjvztg1N0X2215IVL2SjULnFt6iTytvN8/5vK/tdbrr2Il/FJIp3FWF9kh0
CV1MQgxdWer7qG+bFWVm/YAIGd0kT9B16iTtdq5/2wmJ5PPwpwBuIbr9N/Ta/7x4vjv/rNkSKdE1
4lWZbCnudJjPWodUxyTS4xPF8Re60+ODtIFRlOZkq2g9/13JgmydJebJg7lzzia/pow1+93FN7Hs
VEU/1kAyn9U6hejlaYcC5fC2sD7muoyj9k965uBOVzpWOXbYXFqLXIJIVuGn1jYT00x/UfHbbxWU
L2T/OdAXNXIsitx8IV7vYwC0cLVbzXwZy37hefwiaYYq9CGXqrExCwDYOHL/lofmIay0CIi8+RYN
bFCp1FUPcjo4ipvt5mvzUM8oEDhZJjc6Lc9yZeBJXfpVmK/S2CcjsBppufAM8CfXCZCEsTyFGS2i
0uMDZdpFT7ojIo6sqOJTVofHvKj1ndWm3oHp/H9U7motea0Szd38q8bNFbp/hbxsrFUATnhMe6NR
cXWGNBQduztq3RDsdXcMmAyGcumbkl+5SXlaKVny1NE62tdCIAifLhWJ1e1S3f8tWAlt8Hz3C/4c
wwXcB8AkUjSodSGwOZrJOFypZ9/nKuU8Cvr0zvZWXo28udTTY7EECbkhEVIsi1Fl7m3CPr2JmgRm
ljyXlLd1i0IMOadtiDWz1bANxqJ9jV0YVVqohpd5GIUbuxmsmx0G5G1OaScl3uoTcTj9Qfr6yiZL
4jRfAiNssO/0c+RcIfnKxKBcO/IcwMexMg/0DsgdlaGTR7LIyuiHBNSyPUGOawKC3WbSZNNf9Yon
JR8yfg0pT2rMuqvqCrFmt6RvIxV61QjT7TzUWv4qkmaZD3ZGfaBnu1624552dbGHHop3MXS7TdkV
3s3GHwj1eVTvRqdTAtL15zD2M5ba2rjDzieeB0Uj02gaxqGkU+R3cjV/JlI7iE8/XRo9QJBe9Fh/
i7r1DiVhPZpfOSdimRxssSxsVnrOUgPTO8DZVN1Rpl6VVLOJEk8ekyK0NiK23UNWdfXZcNFfhUgN
Xuxg+Kxl4f0eQzLNqzr+7E20bpZubv59LLAH2JekGoEB+96v+fp8qcDvxKdCdZZJkhF2bQ3azsRU
+FJlPamwaqoe53getMkfQdcH1/lmjnvJiSLvXueZ/tyInx+JNUIM/A7bhWq2L9LOAJ06KEstlO6H
+YDEgiLG/x6yjKf+5LjLf9ddnDsbV1jhim5TfsQWGV2kRZ/NskPnPbSiXTBB3do8Y8+GyEYKGqVO
m1ePKHj6bRFDZ02IdHzUmlJcpqqX39qNtUG6QNsoV3ngS+QxpLd5SxXT+53FIILrLmh283A+AJeT
IxqFKpH1XmvHcK3nKvE4eqVe7Lq3rFWChrnpWBCVSkybPhj9Be5kHkQ2bQ5povMoncxEFIYffWMT
7rHK9ZgqcBeOF9MIjuoABHdpFmmzVAo1JeY5wBcVjgB3TAXtFBUzlPINNLBQBJO4liQtp1BR+efW
shEkkje4sFcDnP/9PMwCfw8Qon4cgsC52bn1nJnkBvgq9NpUtGJTplQlm2mL6uspyUZNiuLLMAIb
jmL+HeC62ptRh098SLN1n+f0E1Wl3ZRZ3G/HMAswYyd73ZTlU+smxrl05Z6i4Em6QTOyZpc2DKY0
XnYWf05Ei+XBtTwFZSfYTbVGteT4xS6LqabrfvGsDo7+aI5o4XLKf6sSx8IvwESrQtG81xhLzg6E
hQo6pfr0JuafXWcCKnGD84nRj0KsiDpkcsydbEzWbBqqEwL16kQ9o9mV1ErbbPxl0svK8oIIJp0k
GOmI7BuGTIr7S0YvEW77VVSL4uqAgIN4lbR7x5xCGIj0coLuxjqL577dGYKKNq6PrOJ7pQJOtKhm
R+ExLPnTUYuDVGhCLDjCXr7niMWeY76Tu6Apmq3wVOPF06u1HTTGi9sG4UEdKJWGrkuoSe57i4c0
Nf7EhutT1xn/54GE0l89RDBi8YL6nEVAuscoLT87W1m2qpG8w71CMmcODSCrQjzS5v5wbMXY9rbo
oTMh+f93SFgW/QyB2pNg7qZbzS/Vo9riVjcVr3jMUQCwUVLbHZXV8W54ek2pvo6++8FYZZbffbg5
gdeCQIkdFt59RruHWktvdMuxJuEullVwrXjEX9ngBUutlWidEp5182F0YiokvW30BzNZo3/ECg+3
ZiuLJH2PSxgr6JRqlca714bKA7jnzZwq45nmz8gAmgmbSm36jzhDJ0ZF9kJQ2ElNIZ+hZ2su82G+
ThWlPlf283ylnObCAC/9Tu95zvu6mh6zJLHuuTT5tGjR2zyaD5aCnMFRtHqHCkw78TaiiWK16hr7
XoTojo3afkh6sgdsZ5R7szLthz4O7QenMvZtoFnnWst+V2xgedT2xDLr6YPeuMP+RzxSqqBXQEoB
1tTwaNgmEI3pzDCBfMxnLKr/nmk6JI4shirj1+Wfskuip/mg1MCXG/yT88j2WYnoJWmt87AyUvwO
mBlWXa56K/Dk4OxKpJ0alIu7GwfjThmjZDdmlXavsgI0nGG33ywt6CUQ2dmYtbmMI8VfdR4CSL/Q
ko3LTHqN7Obvmd+7ch35ICcNZt/UVrJL2aj5Bc0lJstMwwNnTEgUontvQ1AMF1NEzqIjTe3j3w2C
J//eoIY2bgzXag758ErhG7EHJwleeeYz5d8VH7zSPcsNb4nDNd4q0eicBzQF266it9T0usu/YPys
XIHwvsjg8aFupDfihA+jF4I4nT7Jeoy/Q9afROyg11XLdClN9I0D3ZZHG1vvJnUiWtB9jzeoRCyn
x6m/SvTSZ72ie3yiSmw7/6HCwdckXMtEkGkYLkAgAZbCV/TqNh8SP4puOMhIlf57Zb7cdo858g+P
Quuf2KXPZze/NdxDi1oL8mffcVqSqkSEw4A1duyntzndO5Wxy/orjjaqXeWXPOgWstbX5LbpREfY
8SHEC7ErMkO5GJ3lrUxT2k9YDEdg0bnxq/O9Q2dNeyMU9boD7njQlZfBi97cnu3RoLMaB1+j32MQ
ZOuqjyDHjP4qCg++kZm3moruzS9641ap/lvTlQXLl6C5KB4ergCTsT8lqveNmR0ws0Ur1R0vY5r8
oWd+6Lw6+ARsih+nNuXFZ4l2aXsidOcbcRzuHV19yY2hv4FwicOHZMD8VaY1QE/EpmeonMYDS5fv
+QOU//d611JObkuA7xbuBgC2UYpKl75CRFh3q3UEM2JbydQ+fBs0Pv8eEURn3tz2FQxMXAjjwC+B
Li33rfYHUeiNr4KWA1zh5i2Ci7KkZ5A/GtYUdQxdcW0E+itlFAQ3YUWzTT3WU2fBHOnMtTk2irpm
yzOxqWaYVWPSRC/SC5kvNYYpyfN4eucEEMcFKxZ304X0I/tW/xWQ0LTUy0g5xulIq0GjjS61V82s
Dfq3Hjs2JJAvNpzKjSO8dKNhF38tbd8FOtKUJ7UX1j3y0oeIL+xtkCVImEmVpKBRWyll4lAq7M0D
YcvQEkLPfOE5F24rm1imgmbxWSvGjyQIjXMifX/LPjVfhJ6gLxRLrk03rKr9DUPdO6R9uGzU2H/F
Ylxd3KwNFxrROTehQmK0qi5lI8TjBxEr+NVaOMNFV3AyqcppNAuBZFdskVhqdIjMYKm0WXs1eqZP
kKnemayM4tVtfApE41qqDovqpLcBQRj2Sg52sfwRYVmu1689B9Ncb4NTcLMhvxS2nywHy4h+IZH7
iKhC3iuWxagQQNV0zuhcI6VurkGtQs1Xm3zvVhKyDLpodtoPlh+fQwOX0sKBfoCsYTrtzZh3zXeH
nehAvVtR7byFg8D73/aoswqze4PTU3iW85YjqD6AvixW9t6IV2WWv5CAJa+kvdNpMtKsATXWV080
7EiATY38t1DuA9meS6Pt86tZxzV8MsW5K16JA1mrBzaQWnIPLcJTfC8vXoSXP9kx4caGW37YTkDQ
ZmypyHB9IOVElhDqgY470aPmy4wIykTV8ZLZyjezFs/4JAFROBk3vC5dUnoafxkEy6yCwO4uOpKJ
dUQm0N6TSX6mdhGtWx8NA2WR/Fx2I1WTKGtRBGTmI+kS+0S2/RU1lPloWba9SkZyLSivw3Mzuv5I
wj1Nsy7EXJz02pNv1eGVrdsN4omxtqGgHYSRyxUbqGorWaU+GUqBY92kU9xMQye36Y85LiG54KvO
dcKOSUVzu0kytb55Sg5czPHvA1roe+J3ARDw4O+1+YYW5pA9wjpeFzjqN0hVTGOnu4R1NFINLkUD
C0SXrOUEbX++6VQhlkALyotkiloqosw/qZTTjQq838wIT6oWeC+dYTPDqnrHv9Srgo2n2+0JQUeM
0wovI7qqBwvTzKIvLA31WdM9i6ZaZQYI7bJzdl01OhdRmc42y6gyDQG97CbWXtpEwmspIvPgF4Im
q9t8ibQ0LlFNHtZoJvmmHDE6d2X61Y3IpyPNah4MZPKH0amyTQqRbWVa8HLiTnqrkTeH76lbHmpT
106+OQ7LZppxaYd9EnQT3VGDOKcR3QHa+pEavF8+5bm6/pkVUgvVdQSTvBjBrhlly7siWduZmRMf
4i4OVnoai9eqIcYGtMa4x9EtXsMqwy9SXspRlLfBldU2GeJonwZZeKc3SfdI1tZX5jUsfQEih91Y
nyK9XM9Y36rU74VqP/kUNQhNTr7hhMe/6iz67vpyE3da965Y6QFoivEaDSWpVa6EV0GtYZGM4buF
u+GQOLSb4Oln1TKJ7GDbNZClG8tLT8Kr9FuOuG+ThLmzS9GLvMSK3NqBH/+i7quuSK7Njk7aZY80
iF9bJYhBWANk9+zOvgnk82u3BXU3D+cDvA9jb1m0gZtbAWxxEWDNeGFLxZ+Ofv61KbVqp0f1sTF5
/2fCLo1cQkAGvsczYXe+5re/oQqsWdTKl2KEYVmOqYKi1AjfUqAOCyjc1hHINZ85kVN9F1rHolpi
PKyAf2/8wkYXMl3rRxVjQqZG55aUrbtTdRZNY3G0koiCqB/RtAVht1WdLF/Pw1rU+TrNe/6X092y
Ts2JUmU855gkUap7xWFWqg+q++V3jcXalWVcGvaUBV3yWgyQjZvZ2mE75GeQKaYtSUut1tKV8Vrv
NeNa4NbYO3H2UUZtZC+0lu9aVTtQJJpmynnqxlf+kd+6FjV8wVLy4keV/EyHjdPoNL+qBqmLoojb
mGQKqHc+/AvNSQb2fNOpJ6SDbS/54xp1v47yvFh3pqHdVT/Q7nXYwgNhjyj5a8qyv9lIGX7O3PlM
CcS5b6Pl7MkJSiPbCC+rV7yJ8X2+hoFgosv2xf7fNY0CmjrcXaTv+/9PuxrrarY2BItEb2pcy4JC
uF90LMqmoW2WPNWc6bQoXX0ZB8G2b0W6qppcPCiDIh5oR6arXtGKjeWbbJlrVuwLKx3dXRoF9ZV1
7E++2RxqJoMxQzxWVhvLgh5gOLQfBztw36S0grVuafm+m4aq4GHH2v5FGfpqBShYbg1ZyIfACbSj
znLNcWFbG5gWtkbyR5aVvPJoQwSlUj+6cMlEpXml4RkfPFOnABa6/oWCXrZUqD7/Gpz8g6ncuPMX
1o42u/PVfB0N/iHXW+MZg/Wwb/L+OJrkJrdmY97JCCPLJM6Zuwxxwfin8lAHYJwLnIoaOCiZjmW9
dMfiLlJhnHy4MFvLw/+2RBvzrfZRfUj9uF51rsa+HgIhdXHru6O6yNLI0B7RdOCtbsEQZh4bM7Aj
RyW30t/TSSZNzA60fDuryOYr//uW0lU/r5lf7KXlEeIvDzJUHHGj/5bqSJB7NtpPjsH6q4pKi+Kv
Q4pvLLu111T+yxCU3/NrSSlbiKJqvpAFacXDz4w6T6vTYZ5RI3udNkC+0Dq2J3AZ7Wk+kz88Sk1L
cTPi5f6vASEKdW9P32+nCb3eKc60wNbp05jIHDeRagUPRhtHqz7Rv6NMTw8WKe6Xdtp3ivAjtdyY
4iFX9PAVPxNKoaHI3o3Iu6UJIqdijBziDKL0RGJbcvLJkjk5ZmrtU0Cdj60C20fCb7+ama/uofVq
WyLAi3tP1yzRkF0ir7UqrXrI/SA5iD5I1qmaIOlDdpDYGnRcD95qmLntgWwEiwkspHWNECG1U4Fi
mrrW0IJK51OTspL1QH63eNDR/9GtAjG5hYbmbQM9eDTLwoRlpnvatS6J5+wInSfNVdWvjYYzgt0g
JTSV7SkzJqHibhBeeYgay8Yey0+liheh1lffIgu1xZBfnTJMn/uUz6TSpvGLSpeazooZ/ZwFHdfa
6a5aNP1VyKznWwQIchjbVTR2w4db69Y6QQKwb4qkem0Rp/kaU3DUT2QzNpmXumtB6TSs4ZO4CjGz
Ovkm8BX1tWg1nTl1JNB4umt7r2y/0gvsi/hEJK0K86umDKMM9qqj3HqDdVZsaG1NxXbP3SaxjZur
WbQSpZISbPw6hJmhVNaTaWs3hC7hdb7FxoKyTNyQbTLddKjw8avLdDvftZzq3QHZcGChHN+EF8W3
kSVHokPknkeW18S33o2zLfMns9D0Cp7aA2mrYCl1BKKIlAHXaZF8iMkSvviel8UAw/hgabg2H8EU
LSN8erqnj6eKCsbFssz2wtO95R9ij7B28cvADqaRaBofgBTk0mDTucgSOz3yWEA+qkVknJh280gz
ulu2Vge1w8vax1yyQaYGic+C3tvcvZ0Pc8PCEexDAIoOm6z5VXgVoRBd0JJZVtTOd0Fu0MSvKCOU
GkEYdACFlBa/ihXsM8S8p44PHqk2/WEezQfpQdIup4NWB5cwFfYerggLD9+1Vl3T2h/xKGn4BulL
RW1pH3itxjc8pMSHsGwhw2bSuiDmOaaUjI9hHHdLte6I/p2GuEgkiQ+D/mVmLnW8KBmPQCHI1uJL
S7iKJd8VTAeYMoFThzS7nKgjezajCxdmytLwVj7tkcWo++09C4vm3rqgA3zqFlvpqM29nA5kIbFs
3UMRe5rls7oTwdAdWbYlTdACwoRBPZdobTv7e2PIimyvxuXDRGXbVtgrt6OXa+9De9NHy/mIKNuy
cHwA/iHOhNV4KM3osC26Kg4280UlAAA4KF5E0b18IaUq/CzxUy9UN8k2vRpoy66Mbk4YlM9mpRk7
RcF4Yzap84YRcjmOvv+ZWaQbqQbfl46lZiAXOkKP91hx7F2uY6aA6RFvvaQxxnWLprY0+EvUaUpR
L+mVTYAv8CCngAlmSxKYIzG+jJX3SzcU5bfEFytt+remjL50C89anhHPW9XgAnMbSGwZgzl2KFp5
ActzhJ4nsx5iB9d7lW3TGvl+b8v2Sa8r7yRF8T2PokZ+JzVVNYPsByzIaFMjT9kUrAu+LFN5jlJ9
36H2OHZlkD0hL/c3Q2aPa+Gq6ZMxpNHJyFl88xwzH3U/HOUlNmNyO9NR24VK72ydohsevYYJyTRq
cQNTGa4LSZvEiNvqV5iB5u+ksWo8aWxz3sLt0PkUwEjHvqkDcJBWs8pvxHFmlamrgQr+gfjJQ9LX
6dUdnfER73a/bjTNWCO/Sy+DPu6lLfSjShH0WEW3sCnwSdgT8dn3ryIT/bsF1XpWwmHBUBSsLOQZ
21iDcYEHcAx/JU1yU5LaflL8Xt0DDLLX8/WMfktqKB9l4Oabpm2mte5IaxzLWBon3mPS9N4jaTWn
Ptej63yJVJ5x5faQGUrD9R4FTfh96LUoLsNykYet/zQfkDnCDk8e54GNUwP9uQbqo6z3wJRLgUWq
1TZ+rA8sgia/GsJ+YtJDqGBKYdNjYSOG0UI3iDWa1ljCqT8bGgRvugu4ej7Mw6HrPhU7TXlG69mj
I6xDHSblG8mrxi6MWeEFBj8Hphs+qXoqVUiZgzI0m7nC37QaQHmhiIU1xSdTpvPwIJKhnBXj0WhG
+xoQUpBQufsDLVcRrrYhFDvezExEp8cMJUQlD0bS1DD0YZkprppcKlIMphQ4U1HFOe/L4zxCeB9u
JAUGajU1U8RDZxnvqaJ/zJlHAbyKh0RBRRz5SXkpWNptoUKFy7ljnuBisRIoGeSzy1Et3okMNzZe
6l4aFOskW0cULBxH7jNNKVeuCIq9Fq1zev1yiUaAb5lKsMRsG/WJLV+z9Q5RkYVPVtnoJ5gc2T0M
WHrWXXkb1TS/m6WbHYPU+ZrvOUToLSvinKB2u5dRetQJG+FsxqAxSWKbKvOFmn9ocVg9sPD6LEgi
e9eMVluZpJUeMtceXq2B1S74u/chRF6Qe2q70as0fkMMGUky2hSlTKkeTqeO0QcnbzpQrnC2IpEv
LSkeu9qOyPh0KQutw7J4l1q3xeit72YHNOxG62wF6Xl2O2eGPfD5JFurh2R9S1Xd21RqHBNZz3Cc
DghjnkHoa0e27MGTF2x+rPO8apuFnQB5mADAF3Vo0q/zMKvxjfdAki9czyp2ioHZrbaCUK718Qxy
Sb+OaP9ulMqUFeFLOIWzqDuxjaYAqprtqWFG+znLqyNOSvb1/4+y82qO2+i26C9CFXJ4nRzJIYeU
SL2gJMpGzhm//q7ukU2J/izXdZVRQAOkJBIDdJ+z99oEly6K8ZNnkROn0xGg+qTD16CRuFJZLdJy
d+edh+SU5pvIHGIp7SzKOJlEv0Z5bnEaLsCPJC8TqeALV7PqL/OQf6umTv/mpc1lQiC7wWoLEp/3
RwmFfqqB17PpB+fHnuPrV0pj87ag0GSdQSQ3J68Qy00vAqnY9uQSlUP/Sami5Nx21rg2khpTGvbv
py4fH0wF8vgUTvimgXQuYj2wTqZuFSui8KqNMROhU3s5smuiD3PHJ5GbpShQrhIGlF6aomqQDsmi
F5o1PnA+VfbCv5CyF6x0t43Rl3cEc7Ytt7uqVeNSns7FNXmlNgcSKF6QOa70TsGmA09gVTWNipzd
Gx71yvkmxx2V4nTRJu6dFcT3kw0ICHEkeJTfy6GtgOKTWeKt56kTRwib6iD9oaEeq9LcBjozIuyJ
4PtMI0P3RDD2Csx+Q5BXaR3KMG2XFbQkODlWAJwppCItNqkIX4gcq94mSEyYd/w1JvcS0ENTWh3+
l9+0Se1gD6Vh9e5DnZpW0NPGdMUk7VtpeSn9lkw7eW3KEswXYdxmz2pxhWDqdnpwdHfPVJT2xgQm
y9M1sFgdLryD3NyO/3GuF3jLj1f1pcGiQnxphmhyMaT8mnLhxjZ9jC5mJEkcBkphMWRPCxWcTRX1
06kRm75LxcYieLea2j3LazxwiU7xvnGsJ2ohNPwgGK8GFq9Ps6n8ESh8/JLMLj5Hav6UzuV40TNs
mfpMQ9DTHeVObqpkZE8NMEVoyFf+cQJG+ph7JHyKr6DK8aRE4DvUEJXmCv5eyqvUAGpbJq5/xGSz
UCI+pQE9jY2DGArpZ6c/2pFN61r0OuK2gpDzL1dA7rc+aXn9otagMOfsbcRMvnTTtrtT8xlkITdL
jnToQiRCzHPcOFaTUl7kEHmI5SVx+ADylmh2ckyNEUwQOS6s+Jq/bPqi2YZCcq7ExEtC9+0wfYGx
G6y9zOYLHWM6YVP7XARVQC4DgVFRHf1Jh6T67HguMvti0i+h1eDiCeMCcx7oFZ84FdKa8oIXkr/s
mdCsp1zD+UBl8LnweCD6kZhndDwVgzzrTm02iIwoTzuEov9k6PmqquA+ZSGfQP6x6EQctQUwoF9Y
9KW0tjscK+AI2r2tIPChnn6tHKLVNc29HWkqumxIsuNankzCCNSXF35CJFIz53qqwky/KyPjNdN0
5Xku1fYcV0zaZr1kghf4+WmIo4H4xO/1jMx0Tq1jXtjWFdo8jwi/WkQC3Wz4pnEky8K87cmx3KL1
MYeAHORZuZkVWBM6JmVUuSbZVHFyB0D+LfRnvLEdDkDH7PofYABJC7AJjz3LTeOpkD9iMKk1Xqo8
iAtYK+ScLPLmC2mU01PrZi8Glx7KuMo2BjzCxTj2wdZmyYPRL6svczvWl65nlf17CI9u/APBAz9H
dwzVdDTNcWWAzE9gpSQePcVjrrloBs1m5ZJg4DPnaOXbWYH7viTYrnXKH8d10TQPivrWsEasqrDf
jJhAHtOY0OlEy82vU2ZteS6bf2o4gzU/w6HipcHSqik8TQogNn1GPfP7f4GpCcDWe8aN7Vmqo3qO
7WqgkQzD0j6woZzGm7yCaFEefm61Uf00WpWdY6xsqbV7b38pEZbDuguOpZtPd/LsGLnKku69Tfyu
niwUMyWI629wF803rwZJK0eUouN3F/p/pj2VMjlE0bclQ7VP1u9f8+H7BDaK0jaYXkJ9vIY6Id/v
VSEpSZD1obZpbydvR6JkJC/jvdEhtCpsJOXE05VU2daJgkSO2KlgaVRtdMCd4ZxNgP34IniZkGjn
0KVlbKgshEBDi059SsNHrHHwtj+c7Xli3L6O9xRXv180ia9D3P0ov+Q2XqEqqaCeUBGg8pOwRFTc
eA9wpzkiQmmO2pwgE5zN3W3ItYXABNoFgIYakdIYbUObX4tCRMdTpiQOoSzwssRJuQF8iY3gqcbt
/QRpNlgAzZ9O8tTQ5ATTdJGL+ZjLhyw29rTbbs2gLGfiMw3GBBABL3imoeMP43a6kxt5YtIizjrW
98yfmp0c1wkW2odRVixcanC7sE70DTOD4DWO0A10IjyxrdJV5A/GSemYiRiqFe6Qi61Tll57vUfU
keoWSC8V5qdEeMwekCCqm+k2LVWEWoL9pGeTiAb+Q+Kg5n6edz0ZwIsSe2IQmvUbRIHbjlvr7ztp
nDdvf4/8cg0amjc9SexNbajUqUQ+wdihjsF7y7F5Q1DwhNtQgfwaZcyxNqRLfbV1k7VEVIW0dhVt
YaWK8bkLEaATTJ5tM9lAasx0oRQVShCrMz6FgFq0xvzcUlE8t8gR8A567rYnNHklrVelf7Q8xbj3
pESrhEZJ+TDhVWQlE96kUwWhBD8j93LaEThsJSSJVC0VKkdUQS2xkXuBm+irqqz95W0NKAflhfJM
F/COK7PtkJ5pUmuvwFqYQILZP/hppXyOgz/ksGPSr+2oZW3CgasIOz8oMASfYvhabsRf7Ox2SOfH
qG4WLZSAAw8N4zHjsXhW+/EM7CBEahT3TKG0xBNSU/PRnebx0b0ahhvkS+DJ2iZTsnqVBOoSmu46
LIyXxCyi19xGoOLXWXadIPQBOWwS+AFw2uYw9YDIeSTH5+Dmq7kbHmKewsu0Jb7k1hF1UyYDTVeW
nw3nbc5141mwEi5W1TzJ0cSNgkMROv5SK5ppM1ueuc58VjZjWkE+CFX9WR4OSmyt+dwYz4k4a83B
V/yL6O/NAilg2vPxbr2J54If2Bt7ZLIkD9XQmQ9+HT81aZSvEEX3l9G0y+1s9PXRHns6aElZbPMx
mC6BFWcrW2+NT1A1Uc20cM7qOq5Z8dszhXlfoyHwl7Y7JhV7oVkEh96kHTMKAZqFVoEBkWdZ0s8E
Gtf2xTa+O/70eW5BfJgzPZEGcAvt0j6/UYnduYXw1xMaLc+OxZSevan4lhn1bqygyMiKI1CeHJE/
wUKU0M5eDCcG2FeG3g/ZcuNj2dR7hxuUWuuDzJMeCtommLzP8misZ/q8Hp9uaS2ZATrdVe50kWnS
cgha632L9DCBQOn2C5a69VluFBrrI+ypqT4XVJ2OFlatThzJs0iWOCuPJzV78w1K6eEYxWe5ccjL
gk1SfcumWjm6dROffbHJVIP2qjwmtBLdD2xnwMVr3zKRTsI4XseaVb31DTdzXaXo6WZS3NJeTY5y
g3cuIXuWbLrboDx+P/1+jeOfyJgAwDbgu7WTYvevV4YDVCYsJ69eQD/LzHvSKOP0qcxa8xogI6gy
U/uEJMq9Mw3tmzzC3WYcNB9Ph4MCxaKQefLD5Im/vr5VaFq0Czqf5UmeMKxCw+aV2912iBrnaJms
093MHteThT2JO8XyscL2mCYNCmaOF778xzTiV8Ikswjd1A2bfh1yFdQScpbx00TISdDPVY7qrquy
9FbFEBvqErQCSQJEO/MB+RErbxnWdArs+uIXDd43ERwvh+RGhsm/H8qz7UxRxWP2Bz3C3NdVcGmQ
tIShEl2HybSf8rL5lKK6uGtFe6DI8HcXbh0f5GGM4IPoIM/YyGsxVCe7Tm/SlTyrqI59HGICGakA
2fAelP3vfyj/mFnxMzFdVRWURp5ytkCf/vQzyeKqmfRehyfhRC1CqBaNR9ee6kiQlcNT7bvWocqZ
o/7+j9XUX2elt1/Gz3/wB6bq+x/caGlgO/vELJ+SMClXOhmTW5QjPS2xtD9TIrkWFv2QZVkE38u2
w3uPreBKRkSyI1ZIXY7iUI4N8x4PFIF6YiSH/bdyu8zhURx81yKz+IrnCxCQ+UpGSbRtRmDBjtph
1+zdlUl3+Oto1O4qJiESDUbeXJkKfJbjOezCpUd6010EsO2+Rp63gPfcbrReaVdWPRkX1zuXg0a1
gwa/djazeU/tVH2Qm7jyvQMz8G/kkGk/hjp8Ix7ktAVtHaJVhnbuNslEE0Z+Rd5MeBHxfi/Betgi
5Gg8UVjzw2mMr15X2gTbW9Eq8yY9P9Rz4GzDQn/ula7G3+U90YPRkF5Q45FD75tpMBHglmXHKk3s
iotVs9C2Hy6Rh4YJ4Y6lp43XhE8ETeamW8hduiqIi4uT/MzIEfk5oBkc7RUCSUClVBMhPWzCHJ0I
mlX6iTiZ7qum+v4fd5Jmf1wc6HyiXYxKKgZqj6XOr7ew1lmJ7XTVsEbh3h61gOYW1f2D5jHhpQ8z
Ir5V2y9aRUe3zpDDSPGkQb7SQi9oDQJYcD+DogRA+1IFA+bWjDqSNIUlosnaNMoXaq7p8obpJOj+
3jKxWFC9bg/tpLg0jJmK1uimzgNVX3k0i8mq3JMb0/CSTVUrNHzEtfGoIwEfQ20zyYldg3wGaTMg
b3kYeLmzJaX+0+xrAYofIDASoxLwarhTUHvPrW3ufGJmPLpn8r1468npxryrhgllXVhH+1BPu2M6
m6aIan6RQpIwVedr0F3kgdy4UXZOy2JCZAZTARMj5q2ErnE4RfqWFluyMEe93eqF4c3o78AgkGqF
1L8wkg28M/JmzegHH0GegO7lb3K6IQt553a5z7srC0k14xEBHFHczqZNFRKxUp4s89xrl75IinJQ
6eyixnrzcPNi+WDDNI85aZlDRlJHuAlyUF58+wp5TTmdk9wqD3Lo/Wtjy5iOlWts3q+3S5dvNzLz
X7tel1LSW//+VjR/hd3arFBNT2d2pnv4e1D1fbgTTafuQ8Nxwo0R4obrlOg11nIWrHMT6sc5pmi/
n3stX5XEF+DYyr7JSnmSIeGuwbQgEjcIBmkU/c4UG1VBsc4dMHqqfieH5Z6dogEyqmZevl8qT8jN
AAa5jEl4cxvrzh0KgqfMIDxKxbUXqgV0KPoZspiE5eeaZz6L4oEPTaDnw7Pci/7ey127v40FrD9+
/9OS6N+fF/UOlQPddXTVJbjLUO0PP61WS4gIsLpyowvzSrtqs9dUmDLeN5KsmfB82yV5+0mOlwM9
3Rt309JFhkm0AJZanOVmLGNt6ZfZsHofc4Wy8v0wHTDWjUX+xalRl5aCuqT3Q/XgDabocFvXoFRM
0Q8j2IwUl6McGxrd2A4dyWDykMoUD5uKbAnZvHrf/NTRAu2vEUsSNYdAA8qiGmNzHltleJjG8c+C
1IVuoXR/eZNRiVbHJJgxKMvd/3lsF+feIA9NhoXA7OJ14BK8wbJzXtSKU+9qwggIIRPAJZCmzQ68
VsqqWfBX6iqMV7//9bkfX+COo2u6R6nOdJE4Oh9zh004WwKKDiLWGx5c1fzuWVFyezerfkHUWTeT
bCLf3HZzKuOYhD/xVteqiceLVSZb+Zp2An08GzkyDHmp5mnf/Rzbt7yW/LFsF7vdX9+ojG/fSH7l
LL6RDyqNlQzRahmowS3WcX3fufAoNOE0k5sRIxDKGsXaogpsb2OF8h1mMDDUKMghHNH6llBuMLnt
Y4RZu+zJeZBD8RTk98EUb+S5gf5GWhnqdFSUKNijRRqOqTs+S3NrbjX1Q4hL538N5Vwll07yKjPC
mTxM3wMB44Jrcw5MFah41hH73RWUcFXgOvhWyBohPMGfZvUkZWlyz5eFf1HyR4+Pc9a3puWAe+U/
poY0Xj+8WV2Q3Q5TQ4v/sYp8nDBXBZ2cPqWn5ihfeAbt4t4zLu+bGnmKo1XB+aehGrr3MKnxttIL
8zJibafA1rgrAO7hQz3oV1lx0F3V3dUuOXeDKED4US1a+DbzrswFMNmSaS/jSrKQd6xLuDd3d6cb
6UImmYwp//YlM8F+Y0kMu21Z0x6vd3dQBS/KNrrwKjfBHH6foTgf5ZGhat3BdmHkJf7D7ZUqja9F
rww/XrHyuFTArt7ARUPKasYHv9PlniDrQxaYcYrfXvLy1a6i+li7rVotE9PA8xsBm1rclpF4zbV9
aIzUy8vauqmZssI+9tEYPstx10x/jDuuc8SFcAVIEs2YTRTlPHSRd8zH2sb6HV3mMgvu5YZar3LX
YK6/d0x9jTGxOMkheVKOjy5x4DgJROZuHhDvLS42UC1g/uJhJC/Uetxri34c3XM8vcihUo3mM4yM
Hw+N3qGjOAHYuj1TxKFdls5JtXRlFyT957DSrKPcJGgc6sX7ce/b2hakCaIJIE2DC3NQ8svNMTFw
Kgm24k/H2FC6o4bjT6CGPMshgEspY3KuFDR0uRK3TGWq/3j7WB8Xg57BWlA8wCwPmRKViV9njZ0f
1gEJaS4W06q6yLsVsNInYsi8w/v93AKNoLsNGPCnscGtACqkh9ZoWKfWnvnVNq701LM312kewTAq
C14RhKP+/QjiDzoVDTMx+QQi9JbgxsxLDw2ygac+/8NJBQ7Gt+trAUh3iHv3mRCb9jEndF2egwIz
PNTE5MqjSDXmS7fSZss82FUY3E25F6BlFbu+abZLJErZelQJSbsNmvV/rN+8j09/fnympmsmr25e
Aez8+uOD6F+HVYOPuBq8vZMF89ZJM7SBAlQhkRUSXiGBFqQ8Gyj+8nid+iLOuyZXuMbtupeXTPb4
6Ncz1V7T1u4crdNhoANLyFL9zhEbOS43XkYqQzynNtRIrv0xxiU5YupzYx1T2wRHJsfll2YerXw7
Qlgpv937CXmYQ7qh1xxgYuW78c748WdVYOi3Ov3qhes3r1VUu0uPSsBe8UP1OjnNt3IM+28qMzq3
2ro1BjWFCHInMk8s9LHbd6liw6eCkIl+xQ2FU5dR/kIpWQziMtpY2HXIEVi/OTjK7hH86fdhaWn3
DqGnqxQHFpDDLkuwimg8P4eowucujlGVrcfZgfEdtSKDce4JDoQcAGUVcCY3yeIncoAOMJHeOvYZ
cYncBKxXEP76yxnyG9KQOrn+x6zg16gU1mC2rqGgskzy60zXtD7cF76rwo4YW2LHPUJZN7wJCiQ+
UPBFSsaN2i53x0Tvd7z7u+U85mtcY9WrEszGllplt5GHgd2fCWCari3EnrOCE6Qq4QWuR93berBP
jobVUgmdXFT14lAWRr06sBfyrG3SK0/Cgd/xQNAkC69mDU4gPN4Oa1G7N0WCw9Cm9zfYoO645j2M
2yepdza4ocJJtV4Iq7BWMypcmv/pYSSI6jpX4VNJxXmltgY6EtHol019cmMPXVzER3nUJCp6/MBi
xp8GOplrtTNQ5yjUS1ywzirQjd61WN0vHumcN1Fg0xoswMQJvy+iizaXDXPcAVB3Gpx1fWbdUBf4
1knZ7W/PS9PO+tPcqhtCrOCslqB2USBNL6NpRethMIL9mA7TC31eInbQsbYqSOXEwRlf2K3yH5NC
Xf11CSR+/67D4kdzIY/y23c+lHVan8xNM2U+heDygrZf2+oqNZLS6TSwLkl4amI9X0g0PozS4QF/
4lqeRG2qP/UDEBJjmh6MGT3FjR5sByNp0Q3mwjqMAiiRfvbYuuqTvEkSRzPWnhfMO8o2ZL00TrLG
SkhfOyzqZaVCPlxUXWyewrQ+aFAkiC+Tk5hq3NI8m47ZQOaNFqgvuN/3aJzsN8iiGeSYCRlWaNU7
L8CknUAXwzyPVTabHfsti8ojLdzoJeLXuqbfIFS0lApEC9M+TDDeF/OUohvNcn+VR221zwaMfgsU
THTtDRFkRoDIXTXxpieovXplGqgsgUmVx3GGWdYDDIMHXb2AgpVrILn0MfPagD41lSs5lrOyXFl5
6WyxXY1rFqYjtQw3IL/bg/k4qeVz3UIRamFb/NGGX5WydN8ynWZ+P6s8c/EbbztyvQ9KD47Ii/1y
pSmgZ4bRPg+FMf9BqMtBfn80j8a6zLjJDcqSwsKQS673X0Po/+QagxOdiR+TqyR9WG5wcTb3nipw
Oi7t0Ge1Gg+qkqKComZ/kJPqUNPb+8lo13LCXYVd84gGdhmaXYYuLgwJk6jCTyw2sCmlDmK6QN24
bW1v5WGuv5pQhl7QrI370pjydSSu8tzkYa664trMiIWTrNgxvUCMhJDktWFqtezivDoDmjWuPLbP
RpYN0HUQ/QGUJQMEbNVrLRKZycn6PKnjeAClxitXXFYiCFt0fGYvQv106aMsWiShX22hfs44miNz
SypsAOZfta5z3dcPzK1JH3LMKyQp0Ezn3C5HqjIWNPi++gK2OD2GA6RhgLJLPpYBSvBJTZcxYiQy
BMz7SjA6da3a8IiynhvVxhOLTeBiDYGFPsKzFigZ2i944OHTLz17gGAjWLa5NSvbuPCCFSLo7CnK
S+UuSaq7Qov0O3vw7uI0Sh+QMcO7MEImn6Ae1NaeVtWQjBs5ZrQkezuQKxSLfI3fvy14J/yywuBx
IWQJTM8NzQKJaX+cRvAHKi2lD3XFSyXftVVnO4BCjL0X+clRnzrzDvHENmpM+sLCEznOI3L0aiTg
vAnsq6rhAaQB/xRZIcDkuR6IlOjaO+mYlNe2brMoSKLemT5JL1CF1H0Z26iMtUHdEwNpHVJ0MESg
T+H4HPkRymaPZXlq9esJkUZ4HKuWPjwlxmWfItAVd7+07Bjivm6hslCWUouVHJNn5YnMKPxVp6p7
ggCjlZdq81cNAVTdcFsFU+Bs0nIedkRXtxiNlb1vxurX1uvs5Wy28dn1ik+uDtKbmcTGyBLtIkXL
Bn8zmpRJtr9pmOPB2SKxx4/yEiQGFiBRZqIkrv20+TCGviDDbGrHtKTygw566iQ4KCAgmxwsm59u
i44qpdKL950cLOyUyHB8z0rrlVteYcF6NCmdWLaeXjx8hvwrQpgHVJXuAI5F64oIgeemqvDxdEO6
sIdI2f4rhekdyjQ4fb0OMDUuSmDD1nPwN37cdc+Itqz+ccy8h6RFbe8qPZQAEXMxUtB9MDqdGr+Q
cas4v9pK0bapNWvLrJnbrXymyM0EjIt8tPZCOd5CyxPyrMbLAslk1rq1po4+dTt6re+HzVQyE0N5
sZbTBblJCPla4TpXl7OcV8hBW0wkIFQ/0ZSIlmXkZodp1tQTgqZmY5Ra+ChcEliqx/5FH/MvANi9
P8zxuyMI8IspNNdI7JJHWZWzrLpcttjzdrJm51MNxs9qnOTJoNK99eSF7bbvz9JfQK3P3oRmrAD5
i/tXeuhEQcwrkEj9LqTc+tQ5DwG17Wsj+OENFe7FBEXqIM8Z5MqgfQfug1mIogN3Qkd8HJi+qXiK
C1NZz74XUgTruNc7q957jXNnZ9GfwDm7JxS6gDVyL9ur7jDiS8LB6jZ+9F0lh13RBvurNgzRCtqf
tr51iH//+NBsMZt8LyFSmmC6YZqaLZCVjmrZ4vHyU/dqwihWh6g1lmra685bobFOHJxSgZladJ+B
mK1ikgK+tBHm+xymw95zkPgMlfo1GX20+q3OvS7c1bdNQekgGq5xaiVLq3SFqyQ31pDJ0IOzkI7J
f4SYEwgNdyQ2swlBGgSZwtvXi1axTE4h5tAgFd12V6FjEWWb9OUzrb2D4vrTFznuj9FwaDSteDZ1
51DXFktn4ooWOR6FSxzlztKdMnJaehU12+j/0VvxoTSC+GijGF3rMXnuLhlnNz6YnNfLHsDk7NOU
vx7mipOWVTmxdlp+aTXF2hQ2hkJ4b8kGXSISEMHbdbxol6tBdFZuAB49zVYYZGlBS+puNr92PgCB
iUBvkhWxbq1if+gw0UOAa3t4yk5lkj8UNm4i0izV7e0YmD6pVZr3CZ9XwSOQgpr89JGrIaq16kUe
eWWI5IEI2NoxNio2vQ+UQdJGwzNaRyo+XhESYpNid5la7y7NC+c+dci8lHwKrRf8S7XknuZaHBH2
a66Kf6HYG34di1SCTrIW30flhVfql8EuoAojcIzuyhoTZQuhyti2egWlnTTa1zzpz4bdjDjEAueM
MdNeTBScjm0VUMFM4XUrWVjspd6+8UoL1GmUruTnDLAXwsXOve8Dd1rFvaLvG5gGrIcqfZcrQf3s
J9WlEbj2alShzkaVxb/N960X0pnt+wkHypIWxrxVRRFBbmy0lXaGzzpV8wqwSODtKoDk29E2+x1N
K+05MM07af6pSwLHqwL3XTz+R+GEV8nHDx1zU81VNQ9BkWtp+ocPHRnLI676jB8cdLe1LYBDhlmS
LCV35aaNTTKmPMOiFCZ238+o7mcYpwedtFeMjioLuNZ+BAprr0dL9cnFy6cL+BiWhZqqbVJkN4QZ
qnG5nzuCks3Z7PdTRtWGIBDIfECmsLQTXBm85nQbKTJN+kPOxHXTKb5+BCvcHnVNBX05WqjBDa16
kFNpuflpZu34zcLJ7eJBH4gkg6bhbzXkn+siNttTppC7LH5T42h0K4Xo5lM+9OOlqIEWk/xtP3nz
cM7cuuWxXYLAFx0EAIRo/zPfXJg0SEnPiiM62zyelNGc9+nogziQkAfx9BlhFWtte61qPiSJ0pRr
3FD+U43pu7f1Z7t07uh8mix7O0r6YOGLA0Dz4tD0AZtE8KCaET6sF5fERwzdBmB9j8VvAMMjB6e8
xQfXZXeq1RYXYpJQvSbeQc9D9WAKVkDdZ9Hn3DXue1IX37IBaJ0zuU+2i2I4cdKcqZJvP0DdnBc6
EDBN4fsb9oyoVy3juzGanaUx1dlbgT6wiI0NiNhpLXIeLiNZNGvfc1kT1LlykZuOHsWuwzpVJPOp
LJHI6tgY5SYpnc+1RRvMBuGwgo4G8BMgLE/1tjm7jZ4+V02w8ZAZvnT8t9MNXi7yMJr870lq1ZeR
4tRDP9TPqouHsHbvay3rf9qMufrNSa1i/2E898sLkAj9MJDCxkSRD3pqDhcHU9WOEuU3r+qWEGiq
I85W2vR5u+ct7bk3xuxPuwZGmLUz59YCj0dyxLCa8bmtqqvcACu7In5oz8EcdAjMQCUaWgxHHXHX
Ul5RVnp1HfNIFH6sh5aIiPPkjNeg93kxDLW3G8a5RgyN9ywNi5m5TlY/hzrRz/lE3DzIHRbSKpEZ
PlKvh5QwjY2GkPqU9anKvy30+I2W8z2zKagMfj49Uz5BQz+omwmbE1S2ohp3JCYXK13cfZqBVAFo
4iLrm2XoVLxhBdLOnVx7o5T84huDDB1W7sN2gvvw7NYWtUcgfLdDbYxIHKfQukHeqz7b4o3alaqy
so3Q2ibKWzcGwVErqvgE/jI+Vfr8Y6+d8/IQGNNy/vvk+2Wxnn6mP4dsLbYbkgTl9rYvL5JfI/cM
flVLS+nj1RToO9Zp0SXWXeUpz5mdsoDoYWRw2FtTz+w7bkg559B0+nLtRDW2b3lxk1DhLNx5dTtb
Dc1hRv2BE0Z8q1lRz45ufE2pu2OTIiCDTJ1Is15zo9auNsa0fVprrF8tgk61/qubVcM2MZxyF1QD
XcWgMkka8cqz1juI6lUsLeOf0nYgz3tJoK/coiMiMXdYag8OEcAqMuxlLdYjRqWXp5hyjyai/eQm
Redy22t4qf37mIAyHj5coioNsZsqce/hvVnC9UT8jOzinAC/AEjlzpcwA6LIjF/fyDG1G+dLb0Ta
jmI4ixxxCYaOAWLrXu8yb13qTrf2Czv7JCrfvahHxabl7ZmDfYeVxJNZDcZ2ObatdfBb04C2VG+9
RtGuljmlD4nlPOqJXexSJa/Xg9WX2Uq+/Vvqdij2YUaMxCzvmqQsEX329sbR2v5pjiF02iKYtCWZ
vFSq/muV6KzjMre4f78WEMlt9ccaW1lJ5fBNPmzG49IHyI/BGM/UVie8CP1DcAozLV3XhTtt0CyU
W480iV3rmuV1xhmHyJ4+gEMfALGP9+z7fbnNTISnc+FpLOvtJyeriqvcuNpYLhrwkgd5WNdlQyCM
05E6BqLkP+bKuveP17bHbJnyrOXpWDA+ttshTPDeNEveFV1+QWc3fGKaPm61oq7W8jAidZW9TN3K
Q2WmODslKMK8ISyfYtVYkYe1L+hekFvok7pteH86+OdbJ0i+9DUAFVKF4ie/1JO14jNXy6qa1WFZ
4vAe8wDH+2wu3UssqpP2aFZHM08QUipl+tRrNb0lrJnSlUnZQ99MSvbtg1tT+jaz+FthGbV+f5OG
z25G/rWFPKxtgIa+r9OmGNJkk/rDcxSm8Rooen3qYiQDMZzvJ2HuuBougoPO57Wd2A9I0UkoHrwc
0TFha4lQIrzjIeUhDMYemNCMPe1vbiQEjOCMv6rdNe34h7TOzBMSdbsND17oM0GuwZe11UOdDOfZ
ZI4AHxuGg0jrVCPlVPewlSUx5O8hEm+tkzyS42XtneRQy7MqXP79Re/fB1Pp+f2Lfv0+MiEjdCP8
m2l3klUKC6jbTkkwQ9xIJM6Y1QvWn7Cb0l7kzkKAPL5vvLp3N0NmvahYhGiuirOZ3v8Z2y4CfszP
hMnrrXqSG6MpisVc2fnGM4v/Zz+a5R7iTMe2DU3VEdrYMkL8p+WehgeaHDF6xQ3vl4WvuxoY9dE6
9EC/NhZdjues978XBUyp3g0J8mxD37nguXSQMqEhiDSinWc9P9ud03zNtHwxxiOGtgBBpqDVYq4c
l5hbINsntrEfxi5e6YJC6Rut8uDrNNutUK3BwnGoRFAza638bhTkoDltJKxmyZkKSb2fXM1/jKhH
DnUdvaHIAi2oafpnqPDDslJS71H1yfcOIJvcDSS57SLyRY5ukyRHM3C87QCchyruIbV1XPzVqJOy
Gzl8KEzDPMtNBD5mXsTgH0+x+SXWWvOc5brIWNMKvJvlpa/1+ZVgbnWtJKqz+3G4mIJ2uKYgplZz
ntREQBr2so5icHJVS3Ju4lRHeULuyTGv8KhS+/i5OmqEq7LI1U0nvJ7EyisPRV98ydygO74PTW+I
Bo2HtiR+OQGs49alc4wC65PDxzFe6oXlbczIBKorvgsQfurrZGIv4yl8cZLZ/ZwHPOBtIDn3gM4B
gxYRGk6dRZ6WqBd30O1nBbnCtq/baDf3RfXsVBmTq17/lqodMYGR7z4kA2yubNBIP9T9+TUKyMgQ
V1g1DVZtUOq71uclNk/AelMs9XR3+uLRVMgWieUh3cFsZ3Y1/TxZEZn8oD7+/pn8QUIj7mdDpaek
YiyhJ+XqHxRQg+r7wTg21tIYrflgg6m+kxs0fOmC0NIQUIPl36n/R9h5bUeKbF33iWIMAs9teisv
ldQ3jHKN956n/yaR56/q1jl/90UxCEBSlpQJEXuvNZfTW/SRgoYo7qwaH5eSy1qTfXmI63R64kZt
P0biNrgdmQC+pS6xQCzTpqfbMQtQji3KXR0gKBS+O7/5cibJ05ydixoyU2Paq0ePajQUu6aMxWsV
58WThGR9O8oH6opqAc3Y8h2CYRJ7JgjNg4y8fNWV0j2GlWs9RsZgPYaZc0htwMCZl9uPrEGsh0B/
MOArYOLYgriKXijbmntNq4yDLkT/NPQYBqnve9/jydsaZut82G7lAcYU48VNZ/1alZRcMBR7cHAJ
0DCKqLsOGg0QiAbsGtFeGCR69LnOQB35tUHD3l2Fzu2aGKTj75PquBp2Iv3zn//E/EU/P3ZRRnk8
dnXbYpLkup9Wy1kLUcFEZrRxfZO4H8EdKEKLf68DMtvrsNPOBv3dswytYZ+BwyASJZWbfACak054
LswB5zVq271mviwfwGe1MSwSK2rdFse4jqNnoMzNpZmmj99XaIU/ogbDxK2O6aLPTpS31yMQdG57
U/Xh+sw1C5P7Z6cH8ktp/UzSpPrwE9081Ghetv1ylXRon8jJf+wMI7/XiXX5y1fPMwX0SjQnYJLG
g6h4lC1GcSrChFnmqWCu5MqHuSjw/i4npI1GIBvd/NGZWqh+sIM26kTn8Ooyq9nNcWJsgyB3USzC
zhuCLvxwS5wCHubTS+F03atVattpOe6z0jgA/vK2VhKEeETD92qsukf3lBRa8TjUcqZBO8xblc0R
emN1F9rVhaKP/hxPdbhRe+h/v4jGNV9r2abr2YtpuxLQcDLHkpRg3Te+tLqL1VzK7/lM8HkeWO2z
7djVwQkNsUdFI54T2/yznTP5fW6Hu1qgM/d9IER9YlWnAsUwzCTaQ6Y3zzvXH3lq/dqjs6XtSvxM
d7lm/9fZcjmmZeSaV8I81fRuL7AYrS10MfO10ocfreG0P0fivZAQT99Y6+dY57vsUZgBAsDZtQ8e
kMYzvuUzMgWxo3FnHUZTY3asO28xwM5vIyudVSUyPqFRpZ3GToBxG0z9D9f6oS6IYD4hlGw3YIkH
Ck2ACfFrfGmjqXuI4Qa/VBOEV5rkByLEcFUz+bw2RZsfnLH5KPpAv6qNMVb/2VND3dMg+ntNvFFf
8Pu6gWIp7Xo5fM2rkNQxI5r+pUst5ecutSHx7UFKILITva72ue1URwSKhklk8hCkfH6KnP7Z9zoS
MbUsOJNQTMPZkRlR7mn7Nhrp944H/lNsYF3meccdBrPO717PbVKVFqC1dUJJA/cZHwFZu1HP7dVu
InIlwqgmUmTB31Z+ZKyo7olXyAQrsSx2ROoua1Dp3oaR2egrR3p7VUcSs8ZKUUfLoOpIME3FA2Ce
mxBVqVEzH8EZz4X2plWFATns27EFrGCswiXDQeU6qE03UDiUrSXAfHFC0+NH3xigWTQjGIase3Um
27gGITYuJPP9Nnd7QUpaGW9ETwxJ2ngErVmENeWT+d22zXZ3W49qmY+px+Ym3C7rUbUoVc1fdWKs
WaA1AaVorxdHbQGHk3PSERept3d1S1yI75X1DuGqMDfqjIjSq+Vq5UmN1MZYvqKk4H8NptuXY99Y
gomM4MAdmN+0pbYNaVGaWxQH7h7QEG4HXQVJ+HVK6ScbN7cOE62XdTkQH7NRuRIQeVEXD344n+oR
H0EOa6P2WO4Ffr3IeQ///HTQPynGMTWDhMW9YJoG6nGwyJ+eDnpbAKwYOrrLTRqum2mwuY2zMUrb
Jkwj7uC3LbuFe4cEOrwUpYt0Xh1S1zlGX/UrJlj1xgspgP7+DrczE92kk+mUT6HWvqdR5P2sZbWe
gkl8o4SLp7ts6qemN6r93NZUFYnTwbdHtWHUCv2Llpav6ovsmOqiDyfaMym2qHdiblsPzZhkd+pt
OqVwoUod46I6OZIpdZ1i+aROqrepazl/uT6Np3kL+9vaqpPq+oHr1UhtNNt4IF8ku1Oj/9/1IC7T
er1cq16L+uF0ZngtFNS36qebRLRd6wC+/lKIVYd+vfb/df2v1/77ev1vr0V9fzK3/vPah3hyr05m
PJnqtfyPa9X/U323X9eql2EUhb2TcMU3uSMfktj6zy/z93/2f3zRr1/O7+uln87brgAqp06qH2Lx
gm4jgpOONLvB/4nBefPG5i5ukvyxcrvyzZa0Nznqe15OMzd8UaMIIiRcb5JchBE7b/xL903VWhjT
uVZmQbpxarM5qmGITxx1FwE16mLRRtvRnbRnw4x1tATi9gPS3g7vnILH5+2LMgsmRDImG/VFPeLs
bRZm8y6ej7dbCk735IK7f6/uKOpmEs4e5MA+HDfZTG6slujlXam38tU36rUA2fpe5fN86iL0bWoI
mNlY+warMzU0onaV1mHxls/Svhomol8Tvvd7ALt6W4VtdkCpnL8PsZKDhk8Zf9BH/LDPIMvzdx1Y
3r5MI2ervlmyvITZrss7d7Tl6zxwt1i+WfP3l9AvL4HSrMUiw/chI+g2Ej5TCbmU3NVJ4tfA79CF
LeLX1vCFvuqqIjh4SI9XtzGTAPOuNs1hR7wpyQLIvaPYTOr1EGEMtJMpgr+59ByKRQG/xLEgM6Wr
EDbt43LxjY27HFJfMJJtcy6WYefStKpD+dcvaGnsTMkSPw1LlbrAcrGxfHLCyGj3/3z/+2QBwfoB
xsk2XE/DKoRG0fikFkOL7UapZHWMtsVbD4ukw6r6B2aO+U3DMQTmtDXomm5JVruHMl5AMza6XU5x
6iObAUDSXP/G2rralFCwLiiFamr+fziYQPaiTIKttvil1TC5zp30NkonGMSiv51XKkI1zEQZbG1A
iNfWJBAhN4brkGNwV3vaQogJvVBsp+XY7xO/rysjqVOz78RWHWvbVFun+M33sgutOyBYKyJEPCIW
3Sq/3iYe/WgSbqudzZg8UHQTBuuo2HxwdFi9WlgWdKgjFGyiwvEj+cts1DVTU52CqMdMHYjgVnCM
qCnSKzNfm8So9znf91A3VfesroB6l/zLFApH09/XNUgp3KWcaDm2gQb4v+wfA8/UNNWwsQx2Nj5C
D4xXrmaWkKCL/kVaOc2JtE722HiHl9Em7pW/CIWz6qMSs/9NJ/KlCDvED6MVUzrL9W8VZanFcK69
ll6ibUqvdwH0y53Z9Nlj3bhY+XDO/xotkc60w9MD3dDo3M1DREipH57V8Pex/zVU12nZyIeRyI7G
mawrVjPsbmCPWTkK1qeRLM6hQ9le+kN8mnWaZUGYBMfUjhMis/RFVWU019kuwr0ZTsE6TJkNQamp
TjXLVrk1qDefglRv4FMuRwG9cVTtWsupuBvtLfwEjyKcgBqdpP1uZq31Ydb+XewnyTMV6pYAnhEU
uSPSjxLq5abxnLMnfWro43iIDdPRNpmBVcDDzbBADh5loQFTKo4hMlVQfXF/1a22v5ajkQ8bEIlo
sCO/WFMIc/nvL6foCPZALOxdW7gvBtEFJ7fRxtNgIY4l45Gx2nQ5q+0mSz/Qzzn9KhTkc6rN3KZn
8IXN8fchtZeYobhkWmFjfmrt7Vya1EAJBnuNBszSpIk8zzlYhKqYyVsZmoMMA+ePwKOERWSQ/WAE
87CD/Wmw9BnWdoTbNJ3D/2zUENwt6gQx4hCULpmnWlPfj15I1HrXeieofdO5cMNqT1aXdvZ1jGJR
pr3eokY6k8lx3LTTUWlsDJJVLpo/PbbxcUIw8WagRDu3A4BZNbSmNODGuhAkl7N1klhrzaGKSoAw
pPaueKXWAo8ITBRV6B9QH7xnuwWePEaats99+9MFARqIlWuH1oUFYrYetDF4+72HFOS9gOPnasmm
F5XxQ5+TH4AHkvduase110qMTcQY7sy0665+bxdHkN81mXW0OUzm0ie+ffOU2KAby0bcqVE/sHCB
PaHbe8o1RLyZnTgBZKTDsVDEFjNRFBX5fszoz0VC/myXsI0QVOHOK6jRJOOwLvpMbtN2pNflwI8o
FheOgV515y1C1ia00j8cxwrWRap718putEcyWb6r47MOGgR9T7nJXDM/0rOeHmkKTIDKiaMOZTw/
qmNMZwkFdDGJWGHwoxp7gq4rz90FSz5B2I/hFZ9kmZBQa3Vv3IPOKr9zhFNHLEnsPcrWsI6dVm4D
fuvPqCVfCkSHBFy3CKcphl2LADfckBb3CDmLe1Pj1rwa8wuLmv7uNupHyryJFyzx6OlJ44PTrP1Q
XiMtDO4Dd4xfEq/ON3Y3L/+ZeXiBBMFy0CZ0XJqhdShMDTs2Es1nLazJqmoD6wvUkjsAz8QLcJ9X
AhHerjPA5EoelHxkhjJ9cHCxddKn+LzMBW6TBKsq0UBC0aqWuXXaU6rPLJ9a9tJAsIwhP0raRisE
hPQG5iKX/3Kjtz4J+lFHGDqPZumh6NYoZS0SrL/U3AmxwfxQ9j+yuQt36eQ+WUwo39NqyPaBTZKQ
GupF8VHnqftgdbVLooz71FL0fm6t7I0S9rRKFoB4E15rzCTfhTXCJ+8S8zwSmzx4pntELFZuk4X2
XJnavtXD7E0dr4b4aywRNNJ6ZGIUU9PaIpjuEBsgDU0A/V6H6FV9htM4viRj29ypEWvLr67utax2
eUOot4Z6k6i3y8T7phwRiCEgILViuSKFQbBFYwV+MciDAyj2P/25rKxTYxX93hPzn8Yi8Qu7yPkX
PQ2ymU9PUiBnFDtsxwOuA6b2v4yUpKPSHITLX0yz9d7I8uswp/EzXn39VAsUX0o+Ops/WgrbH6gD
5a4UrXFo/Dg+ssL+ZlDTfqj9APCyL7ilZdH0oDb0UNpdNGrzWg1TFzl4XMv0FIIhX5toSN4Et+J1
acriLYCWvHb5S9728uWYbNw10gdMp5nufetQfjgiED9Fk39x6qz5kjaFRTGAACT0Wua6MY11hjn+
WyPo8+q5KJ5sO6z3BFwUJ9hR6UV6KZpu8KgOzs05vwR1uAXMYtzZKVQ7D9rCrvfaEpopgfNGblFP
KhMaZX79yAS4OEC/XYLWxvKAEALjRy1rLARI8dJoTLdxGyb3AcZOQm2Q/dVpR7Cuk2nXAinUYzU5
LyPkmQ2MiGidg1++VuEkCLhlT21Q+ZcXXeLA+PtxdTII+hHap5aQVVuEK4sZ7UtnS/FQt/ZejdBM
eC892VBjQGV7OZ+i4Z1FM9yrkUexbMUdZ4KqxMk5jBI405gYKdAfnNY3nuyRJYL0TRCOYYwTgV5N
oofd0QWtsBuSWX9vzQYeGRfgWR3XY0hwWGjrFSI2X3vykQLt/UIDPdhP2pM6xqrnI7RAKqtDmJgH
EMo8rJbry5bnZlofhIzlgdZdesL3DJTebJdHR9U+iHDqN3Xdla9ZksjVkPGMhij22MH/A7dcPIlx
IuEtqdptPJv4VrHFbTR9XJLHHbIXzNS882jzrjW8wXtceN0mQHz73FJ2eGjmaQdKy3rOUv+rSxXw
XjjiIQqTfMl/GB+aTH6dWaZtK8S824Dl4nW2bFw7Q3SazTQ89T4/RwhqWqzGWQP1SXMUmGlJCXTr
I+SZdG/g4mHez0wB7AqooDx7tYFWXYTTscAh5uhjdMk98OqkvNYzalk+XSeagkfCY8jNWlq1hhz+
5SNvfq4/YpGSWKRsQjUJE7WZpv39pprY7Sgbj7pr8TYgWsAYQkx8lJKKbo1Ge2fGXfPw+4QOimqF
6Le7QwTaPNQ1gdRWBaJfd6r61OVzcOdW8/dqmV2JoAQYEOjfCfUNTmNVURizBPK0xXFQGca3kBL8
Dt4YDxLsLiB9M0KOBrMfwq00aQtG0Ki2JTqiqB7HlZnW5dkyGu+tWGadyy/MRZ50mGHlbpdQZRrr
/GLTNiSobSAuTa01CdBur3MYv3Wj9d3JMtEek1Z7tssUw3Dd1mtTj/MX4TXcp8x4r0bT3DYnImBS
CFL9EhmVw3RuQFrZWupeu3p0mKQ7DoQwLnGBxOxvQ3UNSnjnqofS2tpz+IJQ8oLgtb5abQyaSe3+
3ri1fq6dUjtqI3CQVWIkgtQ1GwhQNFwiux4uaq+cQmJ/Na8iYu9vJ/KWsLPbJeRo1iitcPxgbqs8
O9rbwvyuRk1mZmu76Zy11TTZKsD69hG4ZL4ibmxPhnTy92m40j8r76cgsxum3155R8my3010NNaq
ZWGPlVi5Q9UdZRaebaTB3+EIdTxOJ/sxJOXvGMig27VjEdylY5Gsp60HQfJVvRPQgBN386pWTQSe
L8fjzNmx1gqevMr6MjahSRO0N141X7+NqiVb99dInft1ZVFJ5zLOebrqbPNnTVn9EnSGfKngg66N
IW0Oo1vJl8FryAXSUm/jt5zNaR5g9R3pHZhvv4XTAHXsQwN6C58UBsm0N186YU3ndNRQkZSW9tYP
Y3JwjYHe3zLED9xs3dAe91WXybemtop1jk321PKZjZBV7WnAGyT95Xu6hMYXYzDtU2+Dgxgno1xR
P+/O1Kvde3hAuA09pFPZXAQbzUwofY6oNmMrt1fKC9F7qAD4nnDmlDUCP/7G8+PmEpQfWoaJaPXX
HbfL20c8gZiWE9lcqrmGrGzH+rZrgP4SotFc1Am1cfkrrGCP1FdhU+7H3hut5kTHFwKbbVUsyV89
4FYE2sVK0BFEkWBFK5676FYK68cEyhZ2h/HB7Yu0Rjd+7aCjwLBHVT0U3H5tuHXGdB/XpfaitCgM
6MBpL0rJx4A8OsxtQULuc2QET2aWnIdlSaOZTnrp6GHyxyjEm2/H016btGHrLLhVQmmIys3bhSxj
AKcfesFur8t9mdvaQROiObvIGohrCujhYRCf3vyyO4727CO+N8q1LGG060Ti7YmEGE5zabdXV7Oq
bWdqw2tQJ5AqAB1uLBdRiWeF4RLoURZnipR/3ahjet2j9tFSh5CfsnLX5OCA26KlxhdhVCGJLw3C
bTiFxR1+LB6XgIvWhD2ebS3AcFkH3Xxy+kcnybtjpPCnqWO/NF3urFA9mBvma/ET6ZPpo97fFXVB
aM5yZCwc7wi4nP7nSKQh6SYThZ6ufcrAya/zclz0JgRDJZSkLjpOx6TU+zNLoa9gkppdmLT9OSEm
7QxT1gMPtoxtqyhOQzvuHZBFN03bZNVPyMy0Z5Hm8iwm/dXoZ3HuUoNlTBqZd11jlYclvxqTYp7d
NWPXnqKFDUzpcDgZDn/gxShVU0JZPs6WOZpPv0aVk5pPtTO6iEq6JZhKi5i7FB9W0icXPUWwyrq0
mrc5csJL67nx0ptpXvpeOIj+ZX4CrcBPIyj6Y44xq/VFMb9GdvHeEBb7I+rjBxQEyRd46PROowEx
BRjNIz/VWIdtinv19v/Q03QLJNRaUy4dyJ00qq2GgXKtm3R/oUXldzKpiju1x1QMreWEw35ZkTph
jtvDnG3ClSDEjfZaoTIE72nINoO1DpfKxlDNsMuojm4L39VPpZbWTwl/HYIHNISZhfmCHXulL4pl
r2WqoIfhe14XDxnyuTWTj5rwgrnE4utTOqTAaDvmvOotrabQvzzNIl1u3UD7nhexdrAn33I2Ge+f
Q/pvlJXP8gHUeswRNNvSkTHigfvcIMIiGoShtIM1xcx9QD0nJ1iSO+lg7HpMksexmmrEkU656mY7
+/77CsqYcAqr+8AklVU45rgd0yxcRUMVrcY6Bog8jiMyqXb+WkoMugP06lbz230cxu5+nsm81Jp2
py7AbVKx+gfBBqf6Mo2SCBvb1/mNoIqXjveMuE17KdIgOcLza+BVm2hMYn164fPZrXQ0BiTlRNC6
89m4GTfUicpw+v1Nx6f1AfGsZr3pFcBG1rrNIpyx1hAb3ucxDld8Sw/pYlQbGnnsU6O9KMeSs5Ej
rZNOY42vQKGzFlfrDEA5aNkyeEFcCzzN0j5sO+VdWWGMUkODj1dQ3P1zSdv6JLNc/mA4QXXWxabj
sLL7pOmRZKWBnRoCYiHHgTnRopepW9CWo1t+LQT9+VLGP/DcAOuMqRmAJ/YONAC0PdoK8YyAIVqp
S+wphWniuO8dnr0tUpDs4mmFe+UjV2xoKFfquwmTGKO5SOIz0u3c+JMnzF7vvLMU48GUefsjmNI3
svpgmIEnWYV+aXxJijxd43TSX3xBytkweu5jIXi1kl8aamI/2Dt+511KPzQhL+Fd0gJbnmxmtId4
aAGCiHiZtY0EmVQa9Xmq/I+OH+K2ItZvnTl6ecCR7wC1CebTPGi30YBoa964pSP+bT79uRYtaQZL
x7Qdy4I7gB3s79Npp2pMQnESCiCqnR8P6NnSjpzhxrTzTTRl6bQSBd7AqHWHo5dbx8TQmw9TK6eN
WfomtR1vOmtac2eGHgj/eLJLrLGs9Phbnccgo8eaJtdialI0oTDQ1AaLz3fXcMODGgmtJv1X7dZy
BEYaWiysl4tlkuDJVTJnu+2STcG354d5XyDJ9Mlab5g2L7UpSt5W/HTbWABIA1lE/1LNuZVr/uKY
03VNXyw7LEkQWHvmZxg4a/DOR44GM91Ag+8V8ofrRHzgqdMiKbNIwCXZx9mUbVShsjRIBUQUE5jk
vFItcFaNj2JxDp34oQycGr2k82eXGfWxXqCwxOm4h5h1GrL6uHmclo061lTFuAq5k50RMhn4tvOU
YECyuA7Q8ft722P5yT0Y5r4RsGAEsLaRXjy/lUnzZ2F9KUmY1uvceMX/2l4HKf/0y3E495C97gQx
HUezsb01NJFkNfMEPrAIJWDPAGB7EX27DWqmClbUi83o2tMdn7W/bkqL9J6eGMkxzKY7QQT8Joqs
mdlp8pZKmb/WsSX39ZhBp4tnn1TW+kfVUr4O3OQVDou3qWHTbzvUczk+4T9nwL+PZmiaT3Y1SWJX
a7kGEGE+6cuxJK9ekmG2L95isB66dt7l2AKnXrgv1iC6PUswDzBkMz1ZOK9Xppvo30FiHDKoBe9R
mRPMYXjNecSYc99Mssclv5TUcPAAynlE+S1XFdiTtU7x5H6At3IUPFT3ZdR5z10PeqEXvv1jyQPu
xzj9tuhlvSB/zbAVEBMPMjow230WtfI5y+m7NIb9pA5TTw+ONvMP7JxchTVFX9sxSQ6Rbf6BP14/
gLygEqB17RUwxNoLRthHdT+viqE0iU5nQ5gtCYJT0Z2sVppPWVBNV6PP7tVJBWsmC5APreHE+5ab
4xE5ZpFs6dZ6+5J481Uy+9NVCJ0uYRpf5gUaEjrUIKOKRLqShQhN5QFVZ1LIZjcsi9Vc+NdUeO1z
kTkehsKIaq/npQdaH9Gahp84qU1to6JBeMi4hNt6QsjOorCZ01NNoyq1y6euN+PvvpO9ytTov1lJ
/a63tvu19Lqvk0HJrkjCn/Fc6n+0E3CAyUa32rdjsKbgGd/H88z/NCFTK6zj+2FOepLOl10/Rp2R
ztVZjdS1aq9nbYRtvfZ2iLP16ltRNt/iUgy7uszbVaI7tXUa4uJLHU86sfCee682oqfK4qSTt/p9
TO0FMfiMToOY+vsEUcQprqgTmDbvnhnqObAyEmvjZJ8FTXDXKbX5r6Hy/HRzZ++jMpCgntKdWmjp
3dIfhoC8nmIeLWYCJUoUJ/QENMqVixycDmk9rKZa+CPF1tUK7oapPe66GOOWV5ED6yzQZQdX2lxx
q8yzgvRVQ0/1I1bUeOVpc/hIuFn42I7R1Z6q+FzzEXp0MqntJwxJazUc9eQNQvFwDN2m+GaFhY/U
WHvVhym8RkuYSEVcvO2I/qWYaU245KLXfeG82vpztdx4Bw1BrR2gBZcgGrgvJyb41WyM9+S4zvcO
xaOVF9YXwwl1aKGGvMdRLO9xStJYKRsyhJYTGJLLo+k72i53pYmxP+t2hWmaX9xCP7ZBG34XODVX
Gonmj3gt5lPYUUVgLbZSmRpSet+iLBD3Hp3fF60CqL9EbUhL+EfNgTMgbIbCo7UcOuLctk14npfq
w4Qt/YKWS8MnXlhEpKIdiJx9UBnZS5bQ16IwVJNVxxBK7Pgg8oygUmoJvRiNHZ1EjyAsZ89vIjrS
9/AJwWMj0tqoV5IM7k2jY9gzk7G7jxsCRX3g2LQMunt1KMLQdaTeRhJpeKRMaXzJy7Y7RanLIm0Z
AssYN6MjP7qehktNr80mKlCE527ZpGWAbUCNZVBEZ7WnNlastWsnKjzsHbnY4V7Ud4Mo6vfBL7/j
8DM1GB5xqAHgrhNqTjlvYYE+fRk0y8aHGry3qK+vqt4Vd0wK3vTF5K9GPPn+MlrOyUUt4JbmRxfV
Yo/rDTlyYkMAkUG0nyVB0PGUT1/8mIgm8sO7izqLbW/tuEX0Oo5+A17AeFOHcxSXBx/UxkYNEzcO
eLY08ckEeHYqCqOnFF6FK5AO3s2ERjO0XMcWob5NOIgXxMIhHHCy/ZTNzJN6udcrgqhvw5xEbh2C
wdp0s/7JLDGHJJ13P9KgXfc8sXYh06F7fpZ3r06YNv1WhKmnwCLB2kuqcxN01RngBSXI32O11y1n
1GmgO5vWCNqzOXostsL8QW18wlMeRkvoPGqqiM7QoqGHL+vvqbofRcxvzq6D/lsxZy/0fv2XFKro
QWvTYp8KJ/kSAlBTFzjxEK7tnPdHPGideJZY7Q65k7w39Boui/D0iV9fSqmqPrXhYB+CHmCyaqLN
AuIleH7/rIaorI0txT/oN3Og7/reJyGEWQZSku44q6LPjAl/LRteJauC6TFwXjr83tmmC+yvlnCD
fSF052Bb8QXsYYWMdVJJ7+yqsQawuXQ9g2X9/zuk9uhz19eQSIh/Xkzoi/7l77M1EmRctBZSOkt3
6NPEtrJSo2ZShS4i8K/EF0frse71k1x8mV5DF0Pj8UCTyHSQ/tnlIghaGaYrz4qr8c/UDaMidSdo
/oBJmrvC34pBN+7V3kBl8LY3LXsiRqXwz/8xY3nhf/uP0Vb0kJDge8AmRoDG32fsmF/MSfNhmMYm
D88xkC+FiSyEQDkCk0Fsx76fEvNA1kNsscxQe0XnZvfxcixcjhVBW+7mcf64JX0xU7CfFy7KvLYc
rX6+LStFF41vyVBjAIPYe+7dqb1nhkcAQb4LTIgf4/LUEm5LRd2hSes5Q/ZFx/kq0JVqI1bOXE0m
aelc/vlX4H5urOo6a0W6flIiojGdzyv7bjCmyvEdfyXxsIWbQsbeimJOc595MQ9Qm9VahqLnGUMk
XXoZGB9+ULwa1dT/WUYfHvpVWkXNfHDc2PnWGkZB2ee+yIbpouAJCqjQR4ZzIJfGjLfNkx1M+bOW
m9ZZENqwipqkf650t3+WGTbtygcEOQ79c2kW+vamFHAmJFe98YWLtjJpyheClOYHABdvWgEMXVrD
Ox0zpgPC9sd1btxHP6am0J6jVAMtMUbvnh3Ko23YyGuXYTVhKSSMiJjoZQi1YlXE9HYIQ8jR70Lt
1JyVmbjySXfriVvUWH7cquNe3GpXUiqsF83hEmMQb11TdHeVNoQo8n3x1oZadcz1uNik2fRt8vp0
T2ocry0xjlpP3Oxv438wgG6F1vJNAVSs/hjBHvjIUvr2Q5T4O5oA/7Lusj8JzvlbmzBNAZQsdGh0
XJ+66BSHWmgUwlt1TfhgOghCNEcaQIkcZyfHQHunMLLhjhx9y5aWnk2eymXWuvm+tTPoEJ0TfiuE
9rBYol+LJPvPVzodXfgIkcTWjRGNp0YMSsgJ++fWb5NTksbaSgRd/xyGbIAD7NO4JetyGUWJlFs5
o3xUQ9udooeEAJOMJOhn9T3+17eUJiHrmgfDtMp0PFpL+zUsBu/iVeVFZVveUi6XQ4XMMfFzQbVE
SmkY9Q5j3+5S8kBvlTcL+3My8yzHzhPuYrNoTgN458dPV/xLHNZnZoxuGi4uQTSH1uIldD8TCtu2
pKMgo3ZdU3ua2+zcO2jXlEnGTfrpeFuiug4qV6/Tt8oTgypBw+g7jtwv8MSEvrzMRdffl4WT7lRS
XZy3hEwX4tEA5PPSDNZGHaagTHCGnTLHYU1xMHtN7KJpaN4laRHaUowMg/67NCNxVnBg6Y/pNc7d
E8twvKOD7aRXyoMnSrMjrIOlmXm7XTSyH3asoLqjk+XjPp6i4pmf1a6cdihx9JntXYkJL5jKmT6y
fDQrI6fP60uCR0N5CZcNa3ENo2nk7QsyYJy5WeE3yX5m+rZFNPVTB0W7qrSwfeX0P9/8bm7jvz4A
KCLoBHm5pk598L+tbxRdzKCSBuInw5Qr1e3SM21YbW4zlanekwXH61xmMGozDG58whiMO9CY7/Sg
OtlO/WzTr6Ps02T2OSzDw+1mIbTXuiP7WkVh3/bMKgTPEzEfWFKwIZL1d2pPnY0i+4382pgqBtnZ
5mB8pfUs753A2Uyy8H+K0XrOzTR4T3XEx0bf/DFSOL/P6i5G3uOVF0jEWIrTfrF2uQnmCqd/SfzB
O9i9g2DL8LcS8trJouE/wBlxyxOfiaN6y6lNReFtX0xVui2g0IRianDX8lexo/bPYFiKM47xRxAV
V9YJa1Xn7YmeXA+Asu9TsDTnqbKjLYvnibR00tzmnERGpyjuezvoz2rpNge5OBBXiXQPVWC4NlL8
lwh/0CwiaSlTilAYJIFh2TiNNrdxOM7duivsZm8KLSYaNnB+Rt1MPb2vwa8a0dGvqVsyL5H7NqGg
xSoTcgkV5RxWwYauTnCJ9EWELLjTj+3/MXZmzW0rabb9KxXnHdVIzOjoUw8E50HUZMnyC8LHljDP
QwL49XcBdtexVR32DUcgCJKWKABMZH7f3mtTWy+Zax6R4Sa7bhjVLWTg8SNY149pafu3aJ+oI5rN
gyDW6RobwHRMhzJDlBjPqFPMU8SJBsDMesIYaPx0Y9jtWvAst/28GUytYTQLZpL8/Fwh8yPi7Ah7
BMlxfZWZLARa7cOyW2nt913qdruIoCeA/FFxhHA8fkwIP1GjVn9qrNY4D3D6vOV5KFvFelDk7QTv
at1jFlF3KZp2mhruuXZG4o0rg4VvRpdsXdUwg4yuu1PsSUX1+FRVZfAs4yG5mubAAtVRnmTTuzuc
vR6sLXvdzYcuSt3VpKnJC/R2tKVMA/ZObxtPo23siaCuPoUVEA0m/cS0SXJ5RvLpcFvdFKki93Wa
JUcZie6c+g2J5lORURNyMB+aJN+qdSq2cRhpeytnuvD3XL7W7VtHA27jZMNAhIoYzmbnutsAMOkt
eljyMgHYPHLBo+SIreljHEyvWq8OXwap74u6U8LVm1N1KoajttrHM7wpsw1c6f/elGJU99BUb5en
XDXUwJhEBGEbrDLnTamUDHM4r5e95XnwWsUucbp21fvNX101BVeIHuYT2FrPl2X36KZD8mDVzXZ5
esoKF8Y+eQZOXjU3ehaFKyNzqoPSmzOBlUnCKPx207adgFJTB8/oYgyyUyUQvDxFWhjRkCZ6Za3E
WJqXR1HN0VseBf9+9Per46BaN0GH4D62omxFz9qh6okcH5NyvFl6TRgh8aO3v1kYuO8XBgyfBJ04
mIcNGw/TewNbSZMYGcJIxVG3Wro49FGSUCkfBMUP/ui6eCmc4CYwRf0xlg7V3vlROD8qsmqj17a/
W1LDSARqpxW+IBIGczo3UegnG1X1Hzt0KDS8cRV0ufOlsqCfL3YSEXuDY7yE7oSxDLLxNZ4fKSzo
9wTpRdjc5feqjuwdMApirA7JgqEjoW3XR4TaLrvJjFswxXQczE9kmJXPvtCco+WXcIvmXSLsbQK9
EI8p9IJuG7vNVqOd0fYXos0/K1AVcCVKFZzCrEAqTZwewG9fA618sQJ01EhQ8JoPmv3Qjk68CYWT
XK3OxCAxb6Qy612lc5ClI4/LIyVIB2T1PMdSVn57tDy3vBooiuvVkHoIWe5y/HBzAh2RlHTBWfJD
vwlvmUXSxR6EeGljK1w7VPJOUQmqU8dRflbr7oVbrbz0NlH2sdCjdQuHbD/MuyrrgB2+xwSdxPTx
1/da8R+LLYRG9EQo/ZrC0EBOv1tsIS6QePO0lpE02GYlxpolVFAXlrNvOvfANCA5L8/jx3wb4N0f
B1pqDz2Lk3ActLtlT8cXmhTW2U/IBov6Dyw/s3sr1Q++SKwnB6nvBZtCS6gOX1HaYM5eqC3Zlk4Q
PJitfaET+zUIs/hr4w8n1cJpE9g5DIRS0U8qDJgbActpnVE3PpbaBEgnCNNpF5gwVQowCp8KqmGr
Aln5xdKbZ+kk4+nvjRl133ftchTbIUtelhf7ropXjeZuHRHSEzBZZ+BONKM9dGhrE+UEO2oRwsle
uv1tNApkiWWSX1i3Rmc7z/MN/tTR7vyLbze7byXRInW+qJjor27j5xv0kz7t1SF6cplHmWGlbMnL
C7dL/zpAW3XJ2rswGQCw3i3LDYYrlxRCNzsjvPfvK617YqgtVkId7eMC/LDKBDdfHrgb0vi4VS/7
qdm4UFUy2lcqubt62bdUzNSD0RfW2zcnRRpO6ABrW7tXyXreApFef+tWg7Su9iPmVYLH3/RkvM+a
Xn6yYl0HTaIrj7Ckp/WIuP+2m0MLu6xVThEk7cPIdCWo/WGvwJE+49g2Lqbt1mcz97mQhoAAlLke
pPZVeFNSFVxKTVEa8h8L1gPz3O3bdK4S3TEsrMegsMbfrKP/w0PE1W0jpKOgoFsIad+D/JOIJWAJ
TsNTRHugEK0elLqgiqbk1qNohHGZU+qLxjYfy0jV75XMwbelk27XtME2pKx5F3/NTGRf01xCLRG1
UxSdOiqemR16i5hreUXve3FGvJJvDWsItqScBytTUBCO5uFNH8n+Lbsh3bYzZ9Nkku+NhdsqD93A
QqGIpk85TLKbiuo29ovYP+YsplcVXduHSC/cbdQLE6dmOl4YahDyJkazTfgubWQRMayqJkBWApuD
WwxlTpL4j+i2kxvIeBLAtZZdcaR/0ZNYHPu5y5ISaPmAoTDfFKGRbFPlrU778ROG+WGrtEq51+mF
X/2cOkDRvy0XZpMEw9aKcu7fhFTgQPj2X5quHfhw3cuvRyXjHUVQo+JBH5K1v4kNTFjvJZC6qjv5
FFmZF2lq0B2kgDRXdyKqbkeplztbRGI9yG66MHLpJ4M1ImBKZ3giDeaJlY31VTGAaMohfVnemvUJ
b3UJ6OhaqAmmmzxTHGyfUFFZm06r1ZPQQv2iMLleG4EoX4QWHIXorK9JmT+HCW/1rZG3Zvrcsxzv
xn76wGo+vDaZpn349x6sFH3ZQ3zR/QaHTJ/1XVnMgBCB1Mo1dQ6OBmXx57JYU9gD2eMGbaPajVXQ
7zGSGTvOidhMFXAtrvo2CH9UDiJ0tX0Xyhtd0Rla7alfWzEWiz5IzGmdxam+p82gWaRDarC2aW3Q
3543scM8knnFbtkD5FuCJBTjCMAmfaEBhd/q7+e+PVzeqfX5tMdFc5jm3LhaxntDh4An2r4n5DEi
TzVyp9e2JpqTClBxWR6pMfHepkTz9vcLtaJF8F4MA92yfqLCzgLAKKM9Nz5rs+yGzB9X9pCMVzNQ
y4c02zbB8+Da1JOJ11opswhq2WR5OXkug+uK9Ub2oShIFU01aR5beHkf0/ac+LAdeqkkZ1/LEZWr
oGsqyks7adNXIlIO8TZVn8uY16kH4smhUjwTHsymvks62nI9WqZlr5n72yYkBmD/7X4oo4jcAtqP
tDMqz0+miQiWKPog7W6nVM74VHbZirIjHBtBCoIlMvXAXG7Y45hA70g8cDL45V8x91R4DZZzTeog
OnRRl26WBWGtUi3aGWjc1qKx762DukgFlMKWR0XnlvatRTUiMt0U2Yw/JSvUh+lv1ISkMkj5swmj
vKAOmYcs/44bqn9Hcz3bt9YQestzCl5Dz2g77ZB0eVcg+P2k9OR07YhRHddLdOy36WE9h8rq3CKP
GRJXx1Bqj7YFTqJu7PQT4OaqRngz/08xln/9jXSOtP5uqlP4BapNEyGWerzzIZ4U1zGNoxWm8skD
S2WfDRGn94QzfF6obvUwrYBJRtOTiw1npZSaAfViJROShhbwVpfOKRZL63AwiO9cVBbLxrJskB9U
SL4pL/5+YcmmgyM0Hc04PEyOeTLj7iiL0QUy6mcGfVZI8+umNoYdmGv0bmgimrw5q0GtfzZie9tx
Oj93nV97swzkrtSoD8Ux81kI4dF9kCj+vtLI6vk79KWacV02Nbp9bag3UxG3x6VQEOXFXRe32s2y
F/v0ThWr8PffXrS6amU57Vtixc0Va6JxFu2EqFJWTQg0mMhhW3bpNk+eEZiaZ78dEeyn2Wohn1VZ
/BY1UjssU/Nlkp6jM0jA3p6p6rebRm/sTZ849q05JNbaVFXWKVNq3/q2tG8TpCl7LA4Suuz/Pjd0
2njpRhqRtKG+lYWV4qwo4Voq1LXQ34frXKt4FDnR90fzc0E+y56bST0Qx8oaYxEEqaJNvEKRcrPs
Oo7YW8BW902t0xtbIoGWjTr3MOK2OxFgkR5Q4txEUoNw9H8sLJfnxmQiMdEIPhQMTyzwYHrJoc3M
s9Vk0SHu7a0VtuGw8ueouFo3PlVAc3fLno2K5KLTuj99mywpihLs86iYIeiq/qQE8vuj5bm8I3al
ksbJnh1zi21u2VBFg4xaJyGYHhqPdn31l+Z3jcThW9nu17dPZy4Y/1Q/m/tCtE7mMjH3SvHOQWDR
VIhiV5SeTZNorc7qGEebaGBniPkWscyyiyaeiY5uZfTVYn+WgU/lpRsyRtox+5I5g7LCZpzfxlmJ
gsxHJSjUujiNwnJXlC36ldW38jEEbQPi2oouqUXLmupph5cia49aW75S4xu8NhiNF0AfN6wqjTcI
tXQsFuUKPyJTIjiSjtyHzeTfcanTTHOdM55t5Q5/sn9X5mO2l/ghvWXX0dqMeaPaHL8HS/gkz8u+
On3frUCMqFb57TldGeWpCwjh1LNKXxuVjX1R4jix5/RxrXBew2yQ91N7Du1CfUtd7amH9fRCb6AG
W00QBqbyeJtQLbi4U/tUx4ruFWEkXrRwQ1h8+KK0ZnNwpCyYSvG0QvQL9ZbxnjCT4VhR8KOHZVL5
CWPu0jjS0ulpOdf/9WX47+C1uP12Vpt//Q/7X4qSgS0I23e7/9q9Fjefs9fmf+b/9e93/fx//nV5
2D6+f8NP7+enfv+t68/t5592NjnKqPGue63H+9emS9vlZ/P55nf+/774j9flpzyO5euff3wpaGrM
P43CZP7H95cOX//8Yy5m/NePP/77a/Mf+Ocfu/r19cvr+/e/fm7aP//Q3H+iqnRc19JsKvfEy/zx
D/k6vyLcf+rMI2kkmmjOHFsQZZcXdRv++Ych/mnTYAP3gzYQHq/BV4nW0PySbvyTuRbtQN2eEQa0
4/7438/102n5+zT9I++y2yLK24ZP83NcHvNZhw9lWxouSR094tIE+sEqaei9yIzAIuS1Glcpgelr
nG01Nzbi71xY1Xk7JBvMYyz2RmYSTk/wRDPmj7VJuCbZIy7K8hS9mk7Eq7CGNea/0EtzzG5hqa3V
8tmeRvs3elUxL/5/HEjmD83BJLmUqvd8IH6ecuap2oD3KgMv0/Vy02byqpOq7jE8rIzgFVk30S+B
qa91R94GDijAYoDEaoTd/oez/P1o/nj05jP0Hx8EPpqr0pJxdc18V6XQ1YqkAxOXUZxM0ToJRqZG
KK63E9QrD1Ph3q6sN1eC71Mw527yfFDXpju9/fpjvG9Mz4eDFTSCa0Q59CjmGfoP59APfdkEfhR4
aTlW1ArKjfSVS22SIWaQ6PWbGT8i1Xd/NYJM8nh0YujwTBOn9O7wI1EIAK5VgdcIHcBRuwl73/is
9PWVZBSiiVAheRi8LPirSbHqgvEvTY3989TQuBoFx91SwRzK55DycUjwlB9qF2mIemWnWGotlhgb
LaX0mshyXFVx83XGwpWNEAehmBSCs8nfcFmt6iG679UqPSCaQQtZuk9qNyjHvKoIX40Tx0OPFz2o
FdUsjWZLhAkVXf5NkPpbhuZuS5JQBMvGsc95cqlxip+KOvNAXWfT+ChbIndz3dk0TujjtXaf2k4C
iBDZrUkZT89S18Nkpa78iLSU0LIaRJWBuWn8/g0YynDUmnuWEvK2ku1OhiD8sL6SLJWDnB6gO6uR
QHRuhw/t3NcflcnE7+EnR5I7wBTLS2xo5qUe+4Ofau1BmhQ0FAKApZ3JfZrqlSfrZmf543ST4UDF
zpi4u1QFxyIHueVuB2GQzoix6pQhPDW17w05XEhBAs8W8Ya9HqzgMemLx9TYSccId6ZRfZpqLQO0
bT77Gu6ntEk/lf0AZlNauImCPIdGDbzDDWgx5oEC/KFyKhJTquSgatCgUXScWjJxIOsF09pu4vxq
DuWt4mTRri0MrHIleAGHhVul5NMBDNyHwVLIzQMf4RcKBaixVY+1CV9E71HHWzO9PEGvfmyeRTmy
hu6cVRdq41Yv3RGGL2qCcG7Nhm7tbEhXeoQnpN4Mfamd0MSc7HqMd4jemMw3LlZ+4o+2KIiDvWmb
tCniIKOQhkCxz0tnpwTBRxCxI7/ffPPdrD/Oa60VEql+LzuqbaiI14u5csHTGlL5aIiO6rxTYbhH
AiUUut5gL8uNQhFl9euv+HsSMs14lCeuhgmTWqhJjOHP33HyMUhLKOPAM0i7MNL40Gl4cQzDx1nc
77CmGSfKJ9W2tj9B2VdWalb4N+Sgkhk6t98y+SijjlmlG936FJU0ZzOqK9ZM6qqo1f6E7yTbVI9q
03SMmgorVndS9wETLyenN9A5v2kGiHmM+HEIp1Kg4h/XLcuik4rg8Oe/R1VHI5SUbzwWYhAgwty9
KPf2CEG+o4uMcq6311pkHhTZr0C6naU9AbFzfX9TlMnx1wfX+M8PQ92CWalJf51/S/v9hwEUR3hK
GwXfomqmBDLYONmG1skOYxdgdcx01TMSYWCQYhMazghpVxWbVjGZWQfFNlHhsWnzirk8OnkdXsqY
iRhVypxm4TmMO/Gl1Hsk6YSj3gYuN4NBoxlEvgtkvmKOHyZ8oDZOaKnHS19Z5UMtK+XcZjFLpLl2
0yTDtFWE+mbrSCY64lOfCcs0NkoeWru09H2kiw1ooaKGYc4h/PXheRdWb89CEEefZwgumkoBxfjn
c5X0GBA1aAsrrdG3MgJCYHXWxR8QB6dTFm58SDQoo+181ZCOeFuP+M0L6RsH1PYGUTE74mXxSY3Y
r0tX0x5+/fHe3/3AB2M9FYZFR0lwVc336B9OHmhlP4xNWstl7Du4NjqEvOIt7wLlQM/yd0Bn7f21
wq+zyf9yDZVLd658/fzrOgTywrcZFfNUS740hrEynaT9UlSZtYp6zbgfpRvuQqP9VLa6sqdqVj+N
/Ya7cvDscpQcGrGDfywREhwiI/1SJmnqqUGKT88M3Q1MDfOunIbkIF35m+vcej9dMXQ6cPNsD5yl
bqvWuy+djDNJiETSzzyWM7eU4lhMh5CR+RY0fLLiJqfvJ2tcUQ/Ycuz0Y1OWz2NRdBdCGsCcArrJ
BnJZM7iLK2OoFcrKptg0ZeMf++52TFXzxbegocDZ7zasrysgH31yIGPrLQiHaGeH1ZvaaKpnIoD1
ZIsSM/OVnIJRzCVjzWQaurd+XDU0WEvoWnbjrl2pnxEo+U+WXm/IVd5GGV06HQUqhadm60pfXnOB
iaercMsFJeXo0qKqoVDL3GboJmFRxRfcJVssc+ol0gA2SNbn67qg76q6xIJUVV+tMmH8LniGWiOX
w4/j3KLcMYXOBFFXqRm/m5slItCk0NPWoxtAIArwuiwKaLxPXbQdMLCvuoR2TRcE4qoN0kFsOiKU
SsxNBhrsPoN2W+pldW/bZbHzy8rymHdUJN9NyVNTxRzpYexvW8zLO79vtFOQTs+1DWU79zV33QGc
8tKAJrWT+i2lZggOgYj3GporwyoY9vGGXru2zQ8m0O+dLjX3Q9OQa+5E3RfoFl+04aFKbpopFh/9
uZelTlX6F+6fW8LErr2pud+MROPYbzuHJDe4VypTEO6XrrSrDRxXAZk2u2otRWGW3zVuVCAOMW2/
KzU9AW+b7q9z3xXqKY7IP4u1QDk6E8qTXh+DPc2EQyGlk1OzcdyjpXTqIZORbHGMEPrMzY2lc0N2
WK659X2eVPUat16o+3hKBipIN8RlGSvQWCutWxukT9xqanOG4FZ+YDog7klk9DQu/gMx9aBxLHHt
cydCsahUB00L022hHWmdIFYCpbRtQ13uJ7czNjKwZyKUWn4Y0LJgNrJ1WiKDSr02NB6D+VHEVY8O
tXRWoxPtCSjLT5Mx/k6VZMyD708XmIUyDz0mA58KkHuZOPww/JW6LjpQJYQ1ZOqjMTEbUuO02jTK
0HnR4K+DTtZ7nQADLx+Z/yQ+dbe2xsUMp9P3Oj2wbwrFvETh0cJ09jGYBn3lIOmgFTRW/imys/2g
F3MnDXBAogoAxJmX47q8DkG7z1SjOyvRMwZP99YuPL2rXA4Y8PZJYN8IjUj71MTGNrOPsR5/ZPpe
7HrHTVZEdrteOGJ6/vXd4F1Gtq2hLpnXzMx4VEyN6Bd/Hp/VMhFT5mq551ZBtAkMdzwyh0i8ybAV
0MzyoyuIT0XGK68J5wPreSpvlNI5WTVsF5tDvafzJz3T75/DNBhJqVSNG6Ohi64GgU8wsPbagqM2
x3obIwAHat1dTVL3HnuLiaD1NCaa4iUJd55IFR9iWnItqpbKB7FX3fqTrHZxWt7FKl92un/Fugrt
9LOJKgCLquaNVWLfB9FLXiXWAcRlBO5XxDe0kI+DauRvMYwMIGl+9Js19TL2v7uODF2H9splZHPY
5vveD9dRgvFa+H5SeEqQFSvGJwBNYVB8qpr5bh6k4mICXz2kQj1pjPMXqlnH4rMU4UDElYhB1Zvk
dunCyT/whX0t4pfYpJ8bmk+92Wue7Ld5lxebsYUZTPuTtFvbd70SxciaUjBOTYkDq1HHiQNm+nes
pBG/dqCDmvVUFuWxG7G69IIPOAr1U4SdFSQsxiGM3asaPEdaD9oGc1myNfux83xUDGu707MdPW5t
5wsnPRSt9RdBT91ZEPA+pzLsmaLmT4Mvb5VElLe+Lm66Ij+rc3xZ10c3JaYb79fX59IO+/k4c5gt
TbiAqdDIm7PE+sfjXICFMmRQegDW+zO+h4jla7OP28Q95VU0bCwD62yG/OFY+uWpCEZ57lr7c1rE
ML0iu74TaR15PjFUWysF8Eg31dob3e+nfXPj7v0nZbJHIYpjwQTr3cRK11OAnWMDt2CuGg5aeO5g
saP0Fo++DfApnvozUgWbVqWjb4yEP0QLfORR6oOVE5FcyD5ddyL+NJmRBIFFqI7AZ7L+9QF9L0ln
3qfjWGb8c3STXNbZ2/zD8fSz1B78tqFBPTUzs6fpvYSy1zog1eMcCkzNZVaUv5sSvy+B8FsNkBCs
XFh+CsjcP/9WHG1GPZJpxu+qdv5UhKcW8oxVj8fOqIJNhSt1q8EhpT/Q+vt8wvKGofxlmghtcxpF
O9po8H5zJJb6+bsTZqBMdU0+kaFSPvz5Q/VxUdfaOLtxrPYAp627JKjvDsEQVJuxa5V9KDrihhFU
gwg0DnLsPvz6XPzHqo7DQn3fErj0dRoh6rtP0LZqhqhlKrw0Zu7vZnqEwoGi9cCvMkxsyoVBE3NI
+kOAvQ21zPBc4F3pqdhvhzrQf/NlM+fT8O6IUJvTVQfpmUu+97svG7KptECGzOI87C6h1Ve0Qrt4
F89hy2nt4HdvCALNo+zip8Fj16mCILfBWruUxy+JMtlHKxyfLVLIDosxZYiTkLZM5VmhTpi74oDv
6Nw+A5hDHGsrIkwJ/dO3Rmft6vqBCd+OBpdHkfC+NXMFxeGlbYzwKbL0j5M29Ce9UbpTxoRjM5px
ekY+8BFXqH2/bFy7iL2Mwt8e7759XzsIauIpvE19JbvRk6FeLaaESYdnrDSdpB2Skq01b5SofTWc
zN9LvfmdDwSIw7sDy5pwFkFTG5zVWfr75TsVjsGZcJ2uYjE121jF9minDXm7iooH3K5WrW8EWyat
yJod80s0OMmrG5vrwikklcKWoNvWtK9+VY24nFhHZoRCllWeXg1srWvuJ9pjNNrPtPlzeOvKcF86
eUYC4PQQTMyyEsvcly30E9Ue8vvK5zc6ZuvscD+PDyT4deOmHV/JB7KudO7suzrN0R2E7nbZS/z2
s+lm4wUMmiDK1qIiNa+zrcgXK6aU1zyMe+SkJHVpeqtu1KDX1tIBO8nd2npI5ZBhxxk3ACJjqhO1
81kPy7sco8lrUAcefh/ksHZ0N8jsWlPDxpUj812p2SNNYUlzTyUqvKodY19ZXUnxZTSA18NNV6Vp
eWJQykumCjZOE20o1qlbtadDFUNicxTbXXFO8m2UNPTGyEVcoW9OVxGktjs/mQ2foFr+Enzboazc
Emjq3wYlVNDJHcEINPXFQol5UaiYIs0SQKuM6qJRLls3gqx2wyI2pcKO2FbZquD2vCF+vdsuWBYx
sECd0AdvF31J2xl3Sm5YD+7EQkRHggRXyUuqzqTsAVbpQYkLGASZYt4XSW3d221eABIW/cpsmV3k
TXwPebt+8OXk7HtnpuvOgEjL0ccbUp03EVLXlaqV9YX6hHOnGVT1SE78EEYn1daakz1jfbT5USQb
+/DroWwRGP44dFD0QEtIRwT4oQpv852sJbVkM1YKuPnYNB/DKtw3yKDOYeKW+yKoEqbBxu2Q5OpK
lCahqoTSsnZv3MvE/FCqRrmh1dRv29g8xzWNWisEdArRkJ6IZZY6sbJJfayN4GGi6fqsO9190Y3q
nUkr5i6Lmts5Cv0j8oR8r8LytKQ/ofhs062dgC82ep/JuBlZG4B64/2yAXa3deAbXu208oambE/w
GJxz2uVMm5AG4yD0KHFNX/VxMFd9lOb32FqbdZ4hKWvGlwbBEXS1PtwNVKW3i6qhKXrPTiAujrE6
rWSZeQDSnUM1KPKEwlWe3Nh5smPKjVbqNgfcw9mFWJFsa8iMi9HJTIQHqblORzjvGLXSAzNoY1ON
XfepdzREu5n+5JOQdeA2W3973uyafQTjjTBtZphh2/9OsUTL7f3MhlqWCr7Stk3V+j9GL52mL5lA
jF4wqjYoBJ1zrmjpMU/UbU1lmjL5JCQuj8zHxJrgOjOC5xZ8GuPb9KGym32QF/px2QDm04/AqpnH
q+M1Aat0Im7TR7MEmNIv7k3gS5sh98MPtsYQFwGmRbQXZBcrTbcOzYuVgwh9CyUi+aDh2t1lmU1R
+zp2WXmKsF+tskCrUNLnCBeJ64hHvUZA4YJHcCNza+TwxJfWeRUfAp84LF8rQKC3knqiltXrOGyM
w7K3bGozyLZmxyrRZ7hiXo+aIS5T9dEP6YqQw+6vCzext9UESyOqhoyMRis7d77drlHsZfdkOa4D
beiOAsvd2swZNjorf1aS6lM7zmQjiVmiEyB3QrWR2wFf8B3kJAYWrJXP+eB8iexo+BrROEfNpz+H
ujmcWLOVqKAG/dmaWoxhbUNZW2vualMlplqSESGpcHzI7b+Qxe/tvNm0pIHeVzEXU+K6/sHqfOtk
KVp8BCr+1RRwh5TCF3sj8lHRhym8ZcKB7js8MjsR0bmwsrLahFVgrNWKosPoDGs/bs0r4ek7bs0q
eOhQnJZHavGshl19Kksr2hZOZUCRgTHSaZ2zp2ULv0tvfJbUgeb1Zl0AqcET6FukjtCvCnLW3eQ3
H+AT9AfXafq1muqap4RRhPSYpXRit4KhOnub1/AC6zANFl87KoU2eUNrJyd11KetxEGyh7uPvbeU
IHFmdiCrpvAELudkVOpw5e6EdH2IPzcFWZhc9v1zUhpfFL+Dk1M+hURXIRSs64Pf+vjYY8QqbZ2S
Nzw/KgE6rCggtM/wjvwhuHIK5AYuJaehbZ7DeDDPIzMC3J2Vdg9EaDsUAzbtIgLo0eanGHbeSBzd
qcH+PcB9HNqLnhXg7PP6dXJsCChNR2hnXhJLYjgTlZvgS5gDxwAVHWEQCU56G/S7sWNKI93BuCkQ
a+0iJUMjWE6px+1OdbDLOAkNNSQX5C3RJH+g5ZJfuU2v9Xy805ux+Mv2Cw1z+lTflrEaIqBopvXy
gmbhYSy2Awq+O1HD1Fda4INhVBqbIKOSURPiALlvgMF4VYrARWLVwr3vE4EsJIqOaR4NaK3gfyJe
sfdBPVE2VHzxAMA9AnU86Ruh9/6mcibCKLMi2yqK9DkAKZXVsc7FLkUave2BcxCLA/SLBURwRbiz
ahFqvk5B6lUsix/9XlVPk5Zi3+mUemMVaHRdTBDXVr+hgy9ulh2i44E35MxsQ1PYNzA0zIMM4Ysk
aOkkfYkbJocF6h6XrFtsayj7M6B3i6RSsVmlkGDTqIW1z7BTQ1ga+mNfhwEsmlFAX7EKAN9OsS9D
llNwytKbgQiCte9zZSIss5gUtHeY2pI97KEVJf5ur5aV7dX0dmmN5tW2LAgylZZI38Y9TSWHqGzX
OJQZfO4hsS9x76IEh3IQZc0O7Xj1suXPTc5Jrn3o20w/oYT6vkkphK8IgmzWqppeI/rt9zrOxSta
zqfA6bPPFuMLCsvOX2FLCNdwwqAAOHzlXAfKvGkWD/i1QS9iDCQkvTQJzqA4Sku3dc9JYX9SI1Nj
ZjqO2zZpqdrY5nVKRO5VQZ/P4iHk9jpCXYvF7cq2mLlNTmOeypDbqGZy57e740AEYVjp0d5J7Lfl
HJQmDWGXc7wu6yy46/xsn9ApGmBjqaUyekHNMnGQ2ptTYAogw2etNMh8kIqw0mbTpjM7JsWtp0pC
06N8NHfVEIJYlLZxkybZ1zG17BvHSWZMhiM2JWfhYJSdpLFpD/fOCJREz4cn6Y7m2hZZdZAQbD+6
tHAiWNdo7udQNIzkTl48pE3HuGDoz3rMadaJQDkkyOECxI69JtUnuGQ3aBDGa2PaEVPa4bZtFJM6
J36dciRJuRHVB6R7R9ch7aJoSNkFKlLciHljJgMOhvJZ9Xvt2Z/qC+uKjaKI6ZSlBkj2OS8MuswX
g/ytz2rRXW3uyHCA4NgasT7jQ1xPkMN0jtK42ihdYW1g9cmzDhlaI2ftjntBReXJ8hrNB0voZkTi
YlApLKluEkBxBzuyaN83GMILUT8gpb7ESuLf0U8Ae4NQgezdEmTsvBnSxtxOLknQocQTYJruLXCc
SyKccD1VaGazScHAQ+d0V5fpa96EmLSLaUMAlb720+r/EXVey20rWxD9IlQhh1cwg1FZ1gvKsi3k
MINB/Pq7yPNwq06xRB9blkliMLO7ezWh1LH4MDUMX6E7QfxJ5jk7qEl9utnyx8oGiEhVASqqb7aO
1OtVLZz0KU7amJlkG1P/eh9sdTnWSum3GBeSZE+CyDiruXe3Vu+2YYZlgjJmKggC0mJG7ZVnALgI
MAQtvNpjgWrjio129jt2Zvxuvls/17m66jL3LqY+VJthmol3lhy6lSO4LbXvpA3br0wTT6Ar1L6+
o4Q8pfmwEoE33U+owTQCPlWBu2uMzHoqafEruxmfjeQ0THMuRiEh4H9zm3Yd7ZhPH3Qj+L8LS72Z
mWg5gHUYCbheSsfrjnMvuzOFZxTiNPO2A3G2DaTUT1g7xjDtPP1ixz6GAkmZC20St8UG3euIZF2X
tb8VoqwjVRnOSjVgHhrS4DcF6RKbcQt0mRtHL235brW/Mz+3XrqhvzN+AxcmN9qJS68zwxBmAnYB
PFcu/iV1ApqcuS6/75hO0NwsleMyIuHW6OR1nr65sXFT3gDih7pswCFZzivSTmCWFg0/h7BPfqxe
s2xmSWGTP4SF08zIWsWynqossli5/7S2RumZ0yFMdGOkp2N+dLsZk25Hv5/Ik9sgbe3a2U98Bs1P
9PF2XTJSd+NAuwXWrGFIfPasOrrHPXauuYTe0NfkN6q1ueggReu0+uL0hb89G9bmHLtbqKFtFEzJ
39JaUiYNU7WXPUcafZnza5MHTmizDpxTI5lePH88CzohN3rTlmuOBvlRl05MLLspt4jSQI195V/s
e22Cbvr5frp3ylT133vvZ0N6VYR2r+crnMxuqAxo3IP0smhYmumqtMJa5XYXhE6HOhdPHARp0Swv
nOOnD/eXWLz2gybZ6bIU7saPcTk/iIpaZw27boKUw9Dpn9sazaVsAj4O8jkJeuP4/wevy+I99u9r
7t+LkQzMC63evyWpW58aW2orIBMgC436b2FM4LWqujwVvviqhuUeINSGi6WGX66DAUfYWskHq6x2
I1CE2+PB1/yIaK/Pgacwr2L6krNmXh5hobxP/0ymsWw9ehLYOxp7lTp2ZPG5ApvYXzSj7sKKy/gJ
RzmWz7j/1irZ7Z1O+4mZr97iqvhr2LW2xnMqIexIue/rO3MCe30YzG31qksJZTvQh5NoXTssJ4hW
lfDxUGeJfdYYwYfpFCwX5Whz2GDROysNopiZz6sAF3ZNZdfJAzP4VOnmOpf//suVca6vuNklye2h
yuiDSy1qTW4lHyiq9Yf6KzU452q4De4DBLFmzhHvk9mnvM4u4CaOxW3WJD+PWfRnb1HqeTBAdNxf
zHFM3cghqmAoP7lyP8tDi3ScCpzqTwreG6mv2UwV0K/Gl/IG3Mk5ptI9zxZbKeSuT38y1GZSxhCR
ibS2qILg/zRSSlvAch0RsELdpiY38RzpK9iUwMqybR10YqX3NjEGVTWR3i7pr/4ok3y5pCJGIZuQ
PEXGy+D9mJRTXOHvMsFtFqLDnj+drKYODXdu9q6l3OeG4dHeHP4qe3EuRldtc9rI0ScpaMAtwb3E
S93f+cBml7k8vrxfaJ2Uu7ajse5KIw1p4JK3x8Pd7xYb2NntrgmOdEGdHswU4kGk3Q+a38Rkugit
inZ5d5bDXJqPdvN0LZwEcI5mGVQ68FUHizzUpTdtlrna9ch8tzZ12/8eUhBjuaK6WAzSx3iZ9xtp
UKeyDJXalMOtndwiDTsIx9bk/s46YEXB+E7EHno/SN9t4nJGZ1zcbiZKwaKkkIDXAv7C3sXNlLlx
/deyr1Ymkjcphnlt1qJ/yvLaDBtyHmvieMHGMzjK58p312IySs4mdbnthF5tp854Ke5DjkW3f6UN
2ruy/WzrqTQ9B3XPZ5W7g8gn6yRErjb0+w7vbMS/NJvD4Bphzv2oUCK2JOWK3ePp6FCC7Dmxc1GD
8Kk5TF4TCHOYuo0GI4DZ8yOTj2vK8ndAsq5zK/nWFhAcoUvY4dwquf0PuWgWdReBL3vG3dBdA88t
rzM4qsI/ZqXnHee0+uflPcEKTfypyuynS2POKUWRHofAo2yejf8aIs1qmprxTENZ4IIKY3+Ipzzi
qjbZyOjWNbCFQKnhvMr5LVgXWWo9j3hn0LZq5xUY42+KqwCm+vWq10vEfK9KNgCZ2/VjC+Wr9K+Z
5tSTVjmQgtmutw4q54tgNjQurXwXcT7deGOvnoHfpMLqdxYTB8LH/8RPF3i5tU5AxnzYs3gpQS98
VHlCo3ruR3ms+xE4r2ozzoh5D8aEMw8Yjbr0z9AV+mUsEw7JecXEIjDxLmjGFdNiGuWDUmuk5fnT
MjgELdk9x9RSTRHmy7yrqKLhr5SnFqXoVdbY8x2G4rtHrSfBT0Qvt69WCNLDMUPs39B1VHyqbg4D
O31WOfNkpsvpPiBg9lcQHSDK68zbrM9fbRj052Gps20H/WmVV453G6yBLpemzuEh8Ps1+JThUEtx
tZF/BngEqyFN4oPH5+qsiZ88j4+pm5tbjxbYp3jIaDQAGAGhuLCix0MHTH7v+elhbPz4aRH1sb7/
GXzUEe/wJ8b6br9MdwrToOdz2NPWToR+CvN5ELifgT0MyA/XkXncwzfImKUNW0kZl9nHrPaEcBmB
VOsFOeJQtF22Cu4cnOSOupEUZZRFfwDhkb+bsrdW8i6PGLRxrsue7KbQUCkc2X3geupPQvd1wKYb
0prOv7zY+EWf/WNcO4QAE90XDWbOtk4KTvRq4EaijhSXGfu5qJ4moCle7GvXwXaq5zlhMkjc0iiw
LQQ9zm3XVk8s+S1YAj6vTwp+27ru+cYzSRMinwwBge+PRx+OH0WHgUtxzUQ3Hgnzzzox2BT4X0zt
0yvkznzXiaXddJC4V0PvyWjUlmnrCzN70kvjeaQF8aMiAbNdYGnASW7Y1NCksJMO7SpuLN1rl2oK
a16V7nNtfjMWSaM6Tkwi2FbGHaR37GPgDFSpaAj3+hJA9MfOgfDOHjsd1ItmxmdrrtuTc3+YiFGy
FSztN0N486fPhceAYwERV3Og+K/fIs//Oi3IAr5FGFgZRIFUk+cyq0+GvsSRmH0e9OZHN2SzsyD/
j7LZ2mSSz8pZNgz4hlXbpQZwYsc5Eq7Kafmc/5LkaO+lJ+NTrGWcSsr2YOZ0zOLG7y+up/UXBhPL
2hnt8jyB1lrViZpe54DyksF+ldTs3MjP968deSiz0pYP2tedXSPb1QJC8cRdPT9Bn+IMUvd8oqdL
1g36sUq5I7Mf+xq1wTs5mldtMl//xStgvARVmPbBeKYVI0PPH9Nr2nrptQctKWpgmCKg5wnz8rs9
yiMJof6nuE+8U98nTmUCEfzLpPPb0yYCddoCwsq5Z1kegRaG4rxWAcctBmMgu7ledbrec08U2xxt
dac7mloXrACRSK35s83scFBB/JrOlyGZmgtVM8M5gXADfPJPPNtQqPUlu+nG06OKhehFCRjEPQhS
klY8JDvrbhaWRBFw/SBnjFXtXbsk8K7KHPLI53h8/0BLLv9P5dDg2cUdxySnvEh3bCNfFL8fMGCR
uP22ivWC6+FL9Y3zBrF9myLuHjWP2REv7OZBlkU+f21Lwmg5EQuCcbwmHlNg3FgwLRmwqQ1VZAvR
ffL7ZV46h3Y2mbMm+J46we2tIXFzf9aM5R8CfN36HiNBD1z8j5TfGrraJNlf2gICf6NQ+jTjHBDg
/+BbFSStfX2RYSxiiP0Z0yf7DvkpaI9bM1cwdry6sPVrsz7KWqJX9v09zGFD49So94rdMT9BBeCj
YyBh02WPs6X64w6atjIAr53tqvxM6WnbA83oOX0KSkJmyUAFqGN/NsEInUkINRHC757MtX+nJqtV
A0R4M2KihUXZWJvScpLD/dVrgxrs0f0lBHHxW9Om4lUba/URe/aTanKmuI8L5f5A9odbQYIRgj3M
CkNN88/0VRJasqneTJ/YemqnfwIkv31tLs0e+9yfyoBNOaa9/+mLxg19TSsijwAhDQHZxaGd4IKb
RpJ+quGNFgWrP22WHykmF0Z9aXLutXL6uHPpuONuZPL1AC93uGVCMgj2Uecv9PNxvDhYYmmZpsA4
BnmVAIyIqoAGaJ/C09Kb2S9mnI2HD89AZ0OtUcfHV/lU58e+2his5nyALDOcCIHfllrTnsY2Ls7U
ktNJ67HDxV15bW38ghzwxRlQszwx3thWtWG9q0q++pC4nt0pc8/4fmNSFllFkYzv7SqTHayp8+4b
Ruq+Wth00S6Xm+7MzqtX9mzyR05spH5eeAPfjcHW34eYvWFWYG6isaOWhc0OO7UuSxlEcxHE+P79
5t2aMPCqpOzvN9hupYkiPjaDvuqBZLCl014dgh/bxO/qqMlrVi+vZmJhWhWdiHXKJ8LDWw+LtTB9
7RUmywyBh9Awm/2q8rfShRoUjE73oS+fCu+rrobybMHGeRJ6om6ZpCPCK7SnIEm+zSrFr5bO8ZVw
43tlj+z2c+ZhYTvjzu7y4KzXRsI2IdVWVgCnRAF6fg2gFdrwgahwH8bDTDncazAOHxo4iyHL9VPK
eIZilmKTTINctazAn5LM5CWOM/21LKGiBL2Yjo+nBv6FtZT0CGVe/ZSamX52tN7cyiSddyyfq+w+
l308lHa8p7nE3fDG5GECtMKmWjxLNyWfBgrvMaH1Qn6VTMxA/JQJ3bpMfnoL7nAhxM5pHLA1wX3m
HHRe2Pvwqd2kGW5j1dUnDNtskHUfckk+NtvYD/Zd7szPo5nuCSoQLF3giizDgGd7NtbxYAPZy4Zx
l+ZltiqF7YNG1Z3DMDGQyu0gOfNz7DoOpWEHiel59IJ2VWh6sC8VQyiEnU0ytOKo2KPElMyYZd6c
Opvtx1gweEHhnG8dM9HQNObXIinMF3Y3G4et6DISwi/lDCehQDafbS1/FqWvTh0LvzUuB9fLtQv+
keIEFeuzAp9zKkZilPP49XgSiPFjmYb9MljG8fGg2Yq8jtBFhDR1xrRa/oJi/h4X9a2HBNxqTf9k
TAxBp3nT5r7/FldpF85javFxk3g3XNsc9tCAVMgtA4kUYE5Uzl22j9nDNLVbvSejRRly2yfhyB7h
PLraZ431NWusDDLMcp2n7suxUgtCvvPTMJQ4cVKiFY6KyXfL//FnjY8NXsyMYpk7/LLM5A7kjftM
wsRAOjKnyJ2w7ChQUQcqPWNKTqTzwlnIXXfDPNJk+Rb4TfmsL7p8WaTjs/1axLbofPGiF7ZO+qDx
kN0oyBrHgSpbvB+ZyVEG4zFf8esJ9WK7+K71d65IdiMmltC5ewD8hqEqtpJHbHtOhgaBmN8P5Bfm
Y+7T30UVxV6p2ImmWS7H1MKz2VQBaAReeDYyWCY8eiLole2idGEQbXrceHK/+ViWIthQoiOOfZYZ
J6Vs/SR1z9nXrcCAoELFfoJtsIxilxNXV5XlxRJfQ05jhNt7X8J205cHXVO6PlvW3iwiB8z8umqZ
IQo/caPHg6OKco25Uq4ff2KI+TA2ajVO5prMhLcvKqyrHUybNTeeTwHZaaemkiNeGThRn9x32wW1
yX558UoyFhwVnTCbaeHpG888UyDzGGOXgbEnOG6dY0tpT7jrBZ+G3D1UaG34c6ir5vzfrthmtE9Z
YR2QhZZvrS44B3m2e60timmShdJYgRIeckifGM3Z+jMJpoaxSmBtvf4fU/s5yh/dPkU775y6PvQ9
XSK0jZ0NzcuPYEBuVmdQm97r7l6r/P5Xr5/jbszY4YAhyiSQeFipSwjqTL8hqy8nUelnCxryropJ
aXax0d9Sv9o/FOhhyvLI8JiYC+/FqgZ9JyuC+Qvn4pOWGCxjJpk8u2lYAZWhh8XMNghKI8xP87XS
DO83nqRj/IC6tv2a3Zn4VcEAVTVXpeSDESlS0eWeTa3CnQzHwPXmYKOPNTUN/pgw55fsc7Xp5DKA
3DacPKJ2aDu0BVHghm3Vjp64BW4D4WlVcM7TCkYbXW/cCN5lW03HWjcUzpv3EJIDwTh5Fn7Ea/RP
0UZuTYZNs2K7B571aefdiJuc1CBXAsumPrerGIgQN/GmubgxpcJ504fV7IGb5dbhc/ZepYmzhsHV
RxYltMyQZoTbuA72tAilmMXN5TLbxquRqP7weBZL8wOqmnVKRptJnEiKz/++mt1XY5LmLfCJh81K
Fbsl8eJnHzPwkAaQPK02/dsX9Dj5aopQZYhEVKK+sWb3KxrsvjWrq3f9XaNK69NI5zLpIN6rPosH
IB39qUc3fzcMKz0FhQVB1UN6FJWFmu+R6LIVSl+Qc01Q67HprMLYjEzwGUW135J2xciJ7eYmjOgx
3qSOCeekslG8G+c9Dqz3wrCcfWdisrm3vN9t0mPgXoap0eHJsxpSseMeSyeLvJwrsVe1DjqUpiT8
4uV76Qg9XPIs/mWOGeG0bGY3vHQ73BH6buKfuQ3cZbnWWFjDfDCe69E2b6WQ8VvePrMncjZtm2LE
sPLswpZe7e4AnfDxtElwDindt3fGvBgvLE8/U00uKjDSBTIhNYwQ84dfMe/WHJfLt1jcBSJkUV+s
TtgrOwbNuJiGduiLhCNl79S3mLvDOhNmeukSdZU9SM4xFyhorrp53jztTJW166Ixkw2G45j+q9g6
PR4cs4b5AXtjV8/iN9D5GOYKsSSXE9NumIz8w0kg7vcZg8DHU0FbXEARZK4NLyorqj8UxnyMgT6u
igQ2tn/fjmdiUV9jW7PRksUBrHZ18+LpF+J7HFWigfqFTcFdOmqgC3t+shnEti4b9yDoLlOJFaMs
vWpX4glas0hCWqVW/RTcH7Kq0jex1BRejyU+q/bs5si8I1wj4FU8ezy0kp2vpJqoU564BYxnSr3I
gA0MI81e3gY/6rjzZ9rtTXAuGyUM83kuF8B2HmfFpg6GcKl140sHAy1ITlwNM/7j3mtpc/wea6q/
Q7Ps21c6GE6xrsT18YyGOMwUWm6vRtufqTJ3Q0+ZPZK4beF0w0i2tZfZjR4PZaI+ZQJWfhgzHGXm
DIDNS4kQOh2GYJJKA3glEhyNa2bPVBvkz7FajqMFPGOs3lQ9MK9lhn4dMpQ3CszirYWKGY06RwQK
PkfJaScUXTu/1MHivyyIo9AKOTlhY/BfUPasfaYIW8ik3eepb52MxRxeLPqNVnbt/lvUYOyHTNNQ
l0tWrsIA/iJV+a6VOhbZUfTfqEx40+lLrqfyP+RzMdfp+f/w5yZekjMnlbeBGPq2dobtHSHN90u4
3erPtIEy86iTZqfyNPnXU8Ru9WwxfBi9LHd39S5vh2ONcSSHXsVVzrPHr5eUPqybYvBpGcrr55Qz
5l6TwqMlqz4nZo6Er9X68zR7CAG9076WHsGQOLf7HUXoAWNFb3wGcfWSVaZxStJxfB64/NylONei
1ugcG7jDDOhYQ/vPo11Vz7VpzaaOxoN5wAWnJ/ZTQePefvEZBCwK8bsfL/BQx91gCRUubZUAIsM7
13XLQMzYP1GWkp9N182iTi0J+u2snWqMjdsWAvUqiVvoUBWixRZR7G8MepzSAwqPSqMUR0b6aCpK
axjN5bR5AB4O8Zf0J/v+0CWmvrEm/ImxJLIyNNnBbQDZjxqzLUOS4wgXq5GsDATFmMw5W7+LxaU0
4ld8CO3VGlnpbMkUZUynT6n8IXp8stDnD1XKDzynXGa1a5VYZO5fclyT8Iu9gIqGDkwuzsxPlw/r
fq6KGBCpZu7qhvf48V0Ylvc750UcGxtuizIYJq2sZoJlen++BCjio43SPuoa657dzu+FsiHTG06U
DDOS1qyKM7hZzkcD+VPB7qCq3V3a+g5MdlocydyvPCN0ITmPTrAXiP9Fn2wGvDVh6wzPAXdE3LYr
Te0QIRghFIeiTp8LuPYJGXc/QZlVXLdBHFY41QhK7mhvoSLbuxQEyJsZio/86CYGCfQMGrdJ174r
3BV5pXO0G5yT0X3C1iZ3VKNnqQMWDgqEInegjg2vCsRPmpGbeVN5wyfenEgC7i3Tq0FJUj9/2Qx4
65ZWbFujSfjo+5vR/aS4gioQ/ccHHF4UUdsHF7X0+9Eoed/VP/6J68y2Lz7VIQQh1WdjfFnKvCEB
suCkG4P55Vwnx6D5RSEwTAlmJgGTllSsgVpV2Rj15BaL6Ts+L3JftMvWAF3Tlx3HdPxZDIVl/O5g
V0WJnHklUmMjkpdmd2/muzc/ipmudWwkIJZXA/N/8DsvnfjuID6SiWcs4Id10O+64Y9DssA7QG7a
+QbLb5Vs8wUP33Qnm6drzQxu/t/R8SkuYUr2tmRvuvGLwPi+KyMjOMR6vNIrbYdNbpWNT5zZPfok
fftP/buabRLV576q18VYUWsY+eqrsBR9oGrV8fZzm94QEwQfedLxAri0TPZrz1brrFfroH1ZzHmd
3jtycIFayNXKaaEBEhHTlp0aNXaslGeza5jcPvKoqQ6ANk94xBZ9XqUKZbtkBNzjetNb0kHiHhwT
W24cq4zlXxXF0aG1qTBCr5XbMq1XKr5jV1GCcG92HOKPac66xz+dkNqKeupDGSz0AXYrWVUIdYw1
4yLf5M69lPU1M6D3VzVt9Xl8QMn1je68MGeGrljBxcZsn6dMPl28dlN5wMGkBe4XSvXJIqRuDSZt
pQNSzeBvxGJzDInXARXvbu6uXM4poZY5pzqz/iVxRdMlPIiJ1uJ0pVl7t2dD6Az+G5kRWK3FrdLM
jZ9noFW4wkZu+cW/gosFK9SFydvWzEyOZVooHTK31qGfv+cM62KQXJc6ORui+z3q+a7IkrdZR2lJ
zsmidlTZmBSxxk6xr8rcWAnOlcnQgUrD0g1GNeEVbeb8l8s9bVr+4RJ71X0o7731LPtpjb/nN7xH
lMvpFUK3eeHd2CzmdzqGyCj8gzzaE8f+gldnnU32zVdECWlk2DgwGLlm+0K7cH9otqTiDHrUD63U
Ns2MSRVbABy1tagJZzVUUxtO+eQPcZR6ADFixnHBfaQLl2FOo7YxaK7NNrnPAU11qzluXia3PWRj
E1b4dXIyuwUDuiKhCT1dCbxtLtlft8yjbspXwwAEJmiCCHdhNbFi4cKm3Bx2IAIEE8/lPUFLR145
VnW6hOzAf7ImcfgRrC9457wf0znLklOuLVGXBntPZzTtLE82dm3PHfnUs0TWJFlQMvdtlR4abjD2
uEfVi4j2b6nbwYA1vyMaw2NRzt5t/XWuRfynub/b8nUIxl0tzJtBHJXEeFytpiRedSQKNSf9aToS
m4lzmyoPC13JS9azUjtnPIYyxOj4wrwi0cqNzNjbGxPzJtVtE8eLSovKmgXLR4ptlEsLvzD4RcA8
gr7xhO/KfuwjS1wqN3Frw9yfTQ1iGh+u0kaCYcDZgaxZ9PIlLo1PMOG7DClL11pkFEIqs/e3pHvP
n35Nzu9G1t/jUh6CisvSpEgW78APZYbboRrX9AcduQSvSJyrrP3HsAhXmrELBO242ce8aDaNVKSF
ZfOnsL6KIQvNwUYOaq8ZtZJstIIjDtStbSZfTDdWiUUbYgF2luLcbjvkolmrPkbsYl5Huhy2vZ/V
WyNg9D0Ea8+Um7aW3wFD2v2wyNOIVcLr6xUxIKa8iC8dHhwx01D94K7XZ7haETmejRfLfe3Um7Ez
15ZZfY+sQHi/d11C65wF0sjWtilTHNbiwhCfc8zJjZOC3eb0sst9gEyttcstacTJyCngq4dbhdWO
y/+UGc7NSvW1NJutNhkEOidmWh5Nsfq/0vZ2Rf6SDOyd45RxjRkucUH4NDjS67DvLfO9KOTO9TBE
TwRWz77wf0Y92HkT8mnn7wC97whYgyPgXtA3qErFRHe0Y9xsLiJhtIelqX8kPzF+eiiRyUtSjT/t
ZG9YhcAl9fk3gKhmTRKGsWJtRlYSPC8GxtU0q9Br1zE9t9y6Q3jnB8kIkADuurEsTH4KNVr71Xsl
qyLyQO+wEc6T0JdDNP9LKqDZ07d4yuPy3c0ytlOsX0a2MywVxW3FTpQBQFUEYZVikXZZpzW8W15z
EG32x06t0yK6VZpeKuLVfjrivC5fA8tbO31xIOe9y3Xt1JgxsrRkqEoDSiNZn6zCjVh8n7wAOCZH
vMQsNky2/nEWjMiNblvNfx90+RuvYNGgW8RbPdZ+7iXYbSs3jpdsndmlGjtfO8u0L61pq9vOZk7b
S+drTDF8PQqUIEr91zHV2o5/ZovkEb0tWRWci0ztMuVsR09c3TR4afNm2+CXVA5z/rhaa/6z0Zr7
GHdvWA4VzgUJp8UMhfDe9BluFu3BLkMPau69JefyzU8mCY0RaC8QredJS7D2TRsCZ2xiIS8iCMwv
42L8Gm3bJzxjX0VG+VYfpOwk4k1e1YeyAX/vtyZFHGg8O4PGvL51N0PGhrZCaVsbySVlQtlpCz8u
7e/BDE163DUF8kZ+L7bJsOFgvW2/FX5IJmkbx6KrPTuYzrJtHWWGsRRb4ssHx4nvh7piBZnrnOTe
yiy/XU7vfRGv2zYAkP2WWWMYw/mh9XUjKu8jZf9ZcwVJ7iht/34nWzeJfqCWeZuIdAs3edt1khxD
iSw9XF1a4CccNL3X7AvNe8IwjEk6w8nbbR0xriRzYcC8Ic0NX4qG6NDU8h9px9xog/3YEkYqzroj
AXIz0UqbSA3PpZ89d15Pcxzen4QbHjgzLFYpCJpBZWe9T16A+HoG9/O+UzY5F/9fmbMNMZiShVVQ
MMXEs2HnQG699i0h6rrpZTsfOuwq60WOv8eBd3lB/0Jf8/CV9aQsnjO/jubeZJhVE4JkhxSrttyp
BCiq5gAD5dIrHItNaIokTfYiRFxMz57XHKtFXKpYQACmMsWdmmuhZU/tRH0efdXv1EuFPdHxUJjY
rQBgxrURh0WnkpWvc14e+QJnz9/Gbl4qXNvhiKKXTNrBT6d2Y4mW4wgE35Su73kuOUtkyN62190h
Wj+u9C9er//gvaIaODXgxU0lq9e8inXzaChMDI3+2QfJWyzrT33yX0r6nYwB4xafl0ljgVIQ0NbT
jE2rca556fUhiNEJDFZ98rEtrppWZLjjmdNDCk9k8RcvebJ67xh/3T1ffw238FZTFgXshNaZQVKH
7ibcOzPzX0nYVHcqgcubg2dqpjThXpwZ9Ibrawh6HdGd0tvVgGlQ+elYmmdtg0XaDg1jhG1TyY2L
39RsrJFQFJXpQvKrUn57FR53SoLXJsjNtV5xoCwTdwNN45C46ge8K1smyQbInpI8QoqbzHHbGjF1
rsbARneUn2755g0aLqkZVzfFSvQItnQEjrq10oYexdX/CJJCwzAooa/I09yCG8gsq1spdl9YOOAX
+DE6nI6elc+ExCsklI3QzV1QV2zn58BdpUgd6yKm7aUs3u9SsrWAa0AR/jUxBd9hjv8s+cva+89g
JsvNGTkpO2P+L0uTexRj6Hf0p5dEjro6/6Ka1ab35TB57HTnxfmtz/Jg6fL6EOIyTHbt4hiYkdHw
s6/Osus1VmZOEKPxPsv5XEkXMyBtMBSL5ilY7LUcIOKatWOtFk19N3jzY/uvOx19lb1BPb4+/gSK
cRlO2tFOqqhxq999Mj6LeT41dC2R/OedTXzWLu1udTDw7GTS/9Riue0Y1IdME65Cd37avvjFMkf3
yHTAuMEWK3aO5Fw8ZrLDTlrj52QmMzNb49Uj7MP/nn0EK/utnzwsZGYJQsSw2bpp7r5p4IKySVpR
BmWs9ML4U5vJ631eF7qGYW8zxNr+3q87Om04YQA/lDimMsc6+sb8ZNav+qQWmllAcjRA+GPOumVw
MzX9g+A6fCdiFyuNAdugqsjrie7oABhCA1nUxWMw6qCqKTG+zgN0saF/FkMLBC5wyhUhOjTWc96T
NcwkF3bLvEQw51V5dbCbmK3B/KHVo7cqJ3NCaaVcPW7uO5FyHRsxoxKcf5Ve/xvmuOMQPv007ndr
GtTdOk6/lpb669lbl9lbi/xB185bSanNFlHnq8DsjFMAUy+oBExkKXcBz/qeS4+5rLrkd/p7oFVJ
VF49F1GzL3OuNNqjiiTKGgwgGET+R9h57UaOpFv3iQjQBN0t01sp5aUbQlJV0XsyGOTTn0U1/v+c
6QZ6LkYjVQtVUibJ+Mzea/tBLmY8FoizdJldK6u8sXxqggTSbUREoqo7ZyUVi0VbgwyBZl5mFMoh
D4CCOf6K6L92Y43DZ1r91nOI8pzAOEix3QYN3jvWJwDNpmNV2M0JJMeTZ2njSjM6wMVRRUaSgdN3
eHHZH6xHbjHJcyCrrRxSCdWgtDnWS7IGUrN5rX2KNyvs4aWFQHjy6bOw7Wf25riH5Dd1iFrNXy27
YLqepl2BMvvS9d96LNmW67O1DTW7CPTG2495PPGDYb1pBK16U316pfPSYw4Glyj31kRl0SARCsRs
3QGZ4UJ4cttuk98SG/sdMT0oc2IIxe0T+KR3mQwvvrjJjhPTKd6yLEIfIiUeWzulnCoLoIodgiSg
SKyn713NZibSNbtiTl+b3jhqCXN25sqYslnPt65+7hvTZY5o3dXL/6RFoKwqbODB2nmI2Qjr5aft
0L+nVtxt/JRn8gTInMkWksu4uh9Ce/FP3RkMdLOUjqYW2Q1bcAzzffTcddPnJ8IPDxMiAM1WH6Tf
BqM/XPrYO0IXOtgeqgJX3Nt9tDGifJ9o5auvNxWS/fFgKBwfMODS8dPs8cLIajFFX+JhMZc4Nrct
+UWz4ZFEpEONLHCz2s3wkcDILU2WIa384Ck5booheyhDB50jGV62TwsrQ6JhXJMBGS7Z3rW5ds00
qGMPzrO4J0ueG1wTby3Pvn76Hj3t3R6mwyhvdaFdwKofiE55jAvtK0NTptnP0mQAYRnfISaB0ZFb
N2QdH6K+VqB1ZNOymW3xN1BDWOo5MfSn1JvPZjg/4Kc6xxgTA6VzjXgpb3U99/vOt4giRFGspTSq
ZS32o0t8jMbt3nGoK9ruEbTjiIdomGqd05ipupOIB1wtX1luPxBHNKzwu4/B2OaHEmjIOkGxuGqS
bydhMx/NwwhIqn9xKijFfoWgyKnejGp+lfGlL5yHgioR34Vmca24heI+mB6a0sIEn0S/hAG5uIoN
bGSjs4PBimXJAN2cs0CGycnItHuj7UFVZlk2BUe01sP80FfJgIIKjDYvhl4Yz0k3vC3/T4X7ojUD
MyWmZ7bz6PjVdhiMF+xam9COv5QlP8oyRVZnZVsXancwjtraTEkJr8azX+R/NM79tiC9vQ2HtSpp
MX5+h6jAqln1twgxZU6stVCXkayxIFxeZ5qkx6iFitXLO2/UL72VHqZI0XkUXy0Fg66s+9BE+9r3
mzamUskgizDm9OYAzfzaajg7GZJVyfikFdW3xTuLed0Ow5kZFo5tDq1HkfR3lkWqGNhY6hFb5jRc
w7HXS/YDlVjZJg2Ope+95pb0xAJYhf6bBcTRb0nBQ3rjRemDk8DMn2PGSPOf5SYH+WXk+pvVUiBN
EspemdBd5V+jjC6jZ3zLNMnWVd+gnxroExEKNN1O0XJROMFk8QQD66K/q7nekqb8MgZKrjC/gebc
Dj3DLGM+V6HPJKM6EXoIoGtYYYBCZ5PGT43gIoQRtvyMemn+8pPwswzTAxDXb4L0sD/RjCizJRmk
IKQqJ3iosIa1EZOCRmROIOsY8Su1Kw/i7JfnbhIb6AJvlwjVWyecI2/oFdftwZJRuUqGkNJqVFtp
6Wtu8R2K7uM8w1CMlrGc6IygLq3tzJxL6BlvPLm+qKLERyeAr5HOE0hzIEnd9S/2ckm7Pvi41kQh
nl2U57FmlkFU9OWu1DAhQEIrg9626d3sO5W1fwzcZLhqzTdTsTsD27xrXWvbAY4C9GWpFUiGN9QL
DALL4c1y8z/KxvRg4A9e9a1cY/Ketsip1Ipa7yQRz7KjO5uOOptpiJ/Xsm/Wgj2X+uigZ+D9IaOX
oCaH6Fdm7BJ3TT2gfdNKoJJNyCtfE/yiZ4Rl8FSBT1l751BCKM0A4Rv1iM1hSTWqkPi4uh/4De9C
OUInbgd0iGZN76ImbT1JWg41hl+tgK/OLCAxHOJXSujoyi7szeyz+RDNPDAwRedGAJm7MqK2w4ru
RofsQIPjb/zaH7fgUAidgIFhXiLwcHbcfpqRJNsCFd86+sBFTmqZIEZbsxEQjOgeRlJCukKHcEmJ
4rn5V1Rot2rgUVQyZUbSVtS9YGx95ya1XANNKVftTEQOrzFe3GvhpffjACw3tRtGXeIpIwpnNySj
t+30eWFX0F5NSj4PrjCDsTKajcuK+WQtLghbcw5VVYTHodC9XVTIazzX9i5uOExcA1ZlI8Jtzbxv
5RcHrA00SLnO0J91IPLDPtnZCIl1fahOXfMxZYszQVIf+DX/klZoB9Ulp0gNKZVdRDCB+Jgr/Uv6
QnKS8D3GtIdHYm6anqJOxO7NM0LyyWeoZaTh4MZWUBEmXE9Koi5n2Kng2K8KJ/qdsmANvArHdcRc
T/fV1fZZZltsOXy+N3O6T9I4GXEhtKXEKkL3t+G9seLnh3sBwKKtdF0C5SnErrDKDm9lQW6JKD6c
LnxBh4uFN5p3CQ36Di7aMkrwULmRwl518Z3loz8Yejqr2kMzwfaufmByZW6GbvrdlzCaY3bPxDNw
f+v5SsLPD3KjOduNpvjR0j9o3Y5NWe6TrLGCHM9GUBLv3XdqM6kRBT0kjsCskz9klvCgKp+tyT5S
bdOLi6YiSudKHIC267XpSF4Lwq1seonAmgAUOsqBwqeMabq0rn5AV4qsDZdZw4UI1XV8bnFCcUJI
ypYFsEBdjbfR2WVmdohMGi/N9nm5aUVLPDkxuJSYVSricEqqstQ3A+GQuAnCPVG5qPDz1xHBfmBm
xqvD/ljAN/CjRFtbEySXCnYA60FULkLRpYhhDMyQpqgb1zZeAFc5h7IOz0yFLgY67Xp2o9W9I5OO
cyr77MPpaOrxybHibaGzz7e6W4WnLbS8c7NYf/jHDblMEZi72cMid3X6mOOEoZLe9luHE9HKeFQ2
6ki0mybvYtl1gZ3BiEeBxprkqEa3RQuGrSfOyFY1nDds9V8ewZ2Uh+9+kn7hJwBptITMsbZIWI/J
KePX13+5/G6rMMqPw4DYr4SZaHWM2nQTj1GBatEdwMbYmD5H5B+QAe4bVKeEe64Wwdn6578mhvHN
UK0JMF5GPRuwNmLBXsDFRxXprB1wxrM+Hp0owY2FIHNeDqfSjXgsGc9oR7/0ykzXUWIdnDb99CKd
VBz5nuft3mjKc6jNG11rnxCU7QR1olTdpbGs9ZzNr2k2vIq2WSd0j3hZ6c1pt9Exq8c2x95bqhQG
d3osGCJyG4wfbhRD1ewfTcFQaRix3RJMRVCj4touyAFP8BkFtA1+hFnXeSzKxCGRe40nVA86cvLo
RkBcdu2jOY/4qGboP55dMjUZ77tuB9ufhBEXLJ3MHrOyeBYm4kRteQFHkq5oKm0YBSWP3uQznw22
wGg6cVqmt7nMb31vvoRi3nt2cw9qUQsG81xnOhew2WGMqvBBsL13Rv5KQ+9fJufblIMPKc996uoY
QU7OvkX4GpQK6xRyz4Xw3ENmqkM3nGWZEBOsOFaj6dKrtd7lj8DSY361/KEbh2PThyeGRSgXyLuJ
KQ/w2tiJ+2KPH/Wc3FlOddJE81SX5dmMsHDXw1YbZ16METyS68pPYQ0fwHPo/VJGMa3mbyaPaZHm
JTPbxv6+0xWLcopauB7usk3TGu+eKoJ7vI/x8ebrWDZ3syAgMEp1EjD2nm8bayxuPaQRquMkpIhV
l5naN9A+RE6hV+EtYUQe5LG6NRF3tlPb1GEqfE89GPHGzRpzjtzZJ/cVUEHgvZeCWXyagJmKJHdb
MjEH5+JeVmywUG30sez2mM514UNa8Zgu1bmBlXFsfPeGVeeP0dSX3pu+wdHg83af0o71HOsc1LED
mTgxOmsxpQkmFfcThNVzKiEl9su7CVEWrkKTvcDIZqfCAyDweMIx5AZeqbn1E+7sj2GI+kOdoMQJ
AaPD8p43abhZ8ro2BAeGARCefVenF5sSfGt4ZPJO8cm0mCjNPT1SgUq1Oefc/ikMqADuuFqDo2AG
svWi8Ko07Ti6hJvOrvHWVnigTVaT8UdG1D1lcBYgKONiTryjObLC4+TmaHR2pl08Oym6wDG9Byqz
Rhhx/1oSyErvWuONq320Ey59WIRD0e/lW6aLdmP2VhakbVNso2n+QPH8VJRFxyLfJPCFFSIpFLzr
Bi/MWFFUeAQ+1dCQRhFvqrB9AQSDrg3X3omoqxz1LmljXUv0D7FTTpQSxsrRhQmM+fAMps9yvrGp
bgRjL8Mv9z6Wo8qCWztPn43HkNYp00AuFtrequ+tZF4D40STEJvPBPxStmTRG8OqT27YnaZEs8Hr
KxlaHSrLbQ7CkK+Dk6Z7Fbc4A5xmjcrmFI0ejMoekX4vWbIY6RIOxTgRy3owZRY+7tJ8n0PvtRFn
J2YjbQw5U49Ge/SGHKNdSvlQH7tpuvdqcotIX9xpMgaTmS0T5PAJPrM/G3/sesRxYfOuFTPZdFp7
cgfv1Szvoo5LaKyYPrU69wZKl2MlvUtOQl8hSwuKPDqTouERoZG3DEScpa+VX8gs205VuZkhJdG7
djd3wnZtcwyRM43gPdAtdzd6z3mUEVvgIavoa/3TRNCUQBQFMD/+aQZ37S0YpUgfyfsZLuPYrVyg
oHTfUR4Yrp4FpnPmqcrYq7WI7/HwuLRG84bzhLrflDcJKxCefbWpw+hVDfmDbyYnxFinOaXqiocs
MMwSvyvYq5XLNYNklCFjdJlqkyYyZYRSmPm3lBY2aDwArLadCC0mMACznx7d2XGhxV7bOr6NXoEr
sHtp8HqtME1xXVcZ4hqHMabff8Cu+dCmTYP8OcBL5YwtrwAJSuve1fH9uei9X1KDEHbHP1OFn6M0
2899XK3aHD9LDljK1JiU4y8Kj62Glk0PqSt+/hojf50y4wlXAjW7U13myPwzsLMAklt8MNsAxDRe
p9YaKO/x2CRj8xJ61glVnlPi0jWhxwZGYTy4kKQjnYHHmJ0AsAFlY5hNxUmYEAPBIBERyPrk6NrT
CR95spIZpoLc0JDnpVB9ote46rxAFscxH/E7Na8sBO+mVvtC80ZXgirJf5U402Pff0Bm9Tl27neN
nmj2xa/oHeBrEWgTc7dGx31qmSDp1M6R2ZuB9hQCPteBa5LcorqvhAMewXhycvLR26ATD1fwmsx9
oVUplRSyFfLX0lci1NIgMf2nyKkpqfqdTUBXUJusngwx/ILX/NI4FgVPAle875xtLtGDZtgzhq77
8lnTa4NYd6K5DVL9ZiFy0QHEAPIBv7sgpAlu9Jtmb5vqIc1aQNNLEyAm96Q3FJADCS942dQDCzWN
LgyXGJqdBoELIPV85VTvJdW/8hvO1gk3uLYrY5wqHmBJ5jUNh4xW73JFxxwzRxK9d+lyfYfZNg0g
AxKebgzJsWWZPdJR7fWofnSa3KIuzwskQfCpxoTT2pvStSnNLmh0xoMIDNf87A9lWV0yrFgPVl5d
wyhkjQxoJ5VuFYS5tmYM262NDAR4+OW7KLPSmgwasiBiiuDqUmc+cIqImGlLOtcq46nCVVxThJV4
TKc23s7V2fbrD1WPWAp1qvXZqA7MR9nXegSQ+GyGi641NySZUd/30S9nQJ8dAr8D/Xk/NA79ZoS2
EO89a2nbwxTXUcbn2YOueQA3GmuxymuBeuAa42Fh0sFw3yWrLu8/pOSIJTqXe1RQzla9VbEecr8a
V1wSx762Db9mpDnNzpT6N8bp5SkjM6pJCCTkm5SKsGLJRBGwGQWiIY56krzYcBXZKpv8mjnXm4Ye
OwgtZ0UPuy/08TdPfoga0c0wfFBDBTsL2sVozrNjpLHTjph44aJJZ5qvcebmB0CEBngwSGOb9jwk
KowfgRWxvUZnU1MKh82dKjtt60RuESxQv63eOd2lJ64lGJBSbY102FUJceeqH7J1oSCYRc11LPy3
PjHiNZrwLrEh59pVD5TPm9ct8Lgcy+Chs1ZFmyIDMeKnxBfZJi31dWnzqoeajgona1Bae4bPqBwO
eGvO3aZiiOaXsBcotjQIHi7zRKZeqH7ap5yO/8Thso3t/FEjdGZn6IttZx60WwdwepcYCdMmrFqi
frIYaJ2SRsf0XZr5JiPoj0LMGfeDy7WQuBWBu434yuQoN54laprBLN6ImNW0HqZnFn+VN94o4P2N
Fdm/2nIuN6WM8IfExoMZi2nfd9wGTgq+yx0IrzZEjcIuh3mseRFEufauNGq2wyPThZDijtXcsfYK
7crhXq8mf4KZtvR24XQnStbLKUudI/VAvbF7El1MRGhukTxJwQADGTxp8W0MNLiP3KAwJKtVA1SZ
qR0orQIFhSdwu758Rao4MFqFEiVjgfCvj9G+TPNmjN8VUvNjZpCxQr29St062oT+PJ/QXzPFyHI6
Dt/6BBtrrGwxvSd5VQTMndQm1iesLVN1crR1bxBYWOYDl3BkhxsQfSlcrDh/xiHHhsPKoh2K+OGs
PBAVSBPDdNPXMJQIil7w1hh7WNC2905hz0FtmNauweJ80DqQqg3LwmevmbfSNa/anBd/eDJt4eqI
z1QRJRoREXgJy+w7aQmvN2O+2zRJRNZMxa7Hj6y/vkTuQ6h5D2EQONWlMLTsIW/uRdROb1HjvfnW
e6f+NFA+z38hQ7PmDb++hs/3SRg6WnFO4zPZy8UBsCoj5azyNrXbJyfBuBXJQUIAUVg1L6Zb3KJY
GquWv2tl1I129/MBHX1+iDPoY9hvA+ThzjOro3oDH6u9sP5mSNfYXArVfCyJSDnLWdj3Jj5kYFPZ
m57OH1o3O2c3zZET5oYCrVlb558Pc+qmSGWrLSnHj+RlrlzoK+jMmvm1m+kTx9ItnzTGDU7jDZ/+
PWa59rtbCkY77LH9evMEGCoD0zWGv0fXuAvxTdyG0T/Arp2ubQj2quzeKMgQ6EvHfNZaN9z/fJlZ
ZrODjcvzcJjFQTc4ZEyLTCwq9d7dpnZHGLaTG4xHIa9PGaEITq0uMsxBC/dDfS6nETyb8A+ohtCt
Ym9577OTD9PRXdoCdtVpYAvdO1cefE2X44CRIVX4aFjlPoWpE9iNJU9oj22ebuV714CuAUgyXI1Z
3Hxha5eISBWkgSq7GN24wBgjg52Dp1/8KgSPYIVvcQgFJctyfV2nkjSFhB65i73oqQ7VYzN35eek
I5SXHqYkQhfmq04A0JGpqWT/FXsn3BIIXoGOB+RHwdTV3HuRFs0tr+cnw3GgFgyc1ngYDA6uVqUb
GzLntjKR3Sgyk/eOgh1SmYwhBiun3iMBFVFVdZf6qdz5Wgr5zGNE7jeFfzcs/EJWJthXK5RNfu/6
OxBiD5XoO/RyHorMWjXrrLXQmSFf3+AcqFiIq4xQtUh8D1oFgdkM8+v4/z+Lis4/UHT89eeWlc+H
0uER6VYqP+UFlm5Lz7vXkZlmZvTpL1IKnmS/QlbgnTKQMBse6wtcph1IYUFeAmc2f6gQP2zGpicO
KZwT4Bux2PnOsJuclmEhWJopjdWB1oe7kcEAJz8itoU3OgLTeTZijjXFmryIzVcvRFCasL2m+0xW
LcEE95hW6gN3vY4Y5qkJ++pedDUDpwXEG6VPKnJd/iUyd2eSYsrar24/sZ3CVmhNq5rv6dBFwHzd
aHRR5MYzpfUVs1ZB2McRF9IxX2xSKrmmWcd/r2LyuYYkX4VKTVu3o6ccQchEWnpMOWhOtv/ZxIpM
pN5OnkKmhAIJCtuqsVyHAxG7eN5to+KZ7qhw60NbYl5klHeELm3iVh+2ivjhCx7gZGURA7GfswK2
KwyIhgEQn2aO8zuO8hMOxGnvWsX44imoVPUkJpjC8/hi29o7aFgYd5Mk3Ljt2rVHP/A8VdNCmOtf
/dHQNg2i5p2XhcUrAkonE8gZdSVWlt3aQZPCZiGXGYfJko7iWzd7sbuYeVXuIkn30flyWrUsI7Ak
TDAyxmiT8kcn2YE4TCf4janUprMbssUhN3vNTig6mg3r9THvDz1JytuftydT34Wl4nszKe67Kuyu
Zq6RKBc5+qPFQ2OttVl1H4+XyEWSBgKtwfcBz2miKN2zuY/m8yTqcjdqJlJx9eJjfHosB9YoEd7k
vRJMUlwtU2sG+JgGx/Cug9u+DUvNR3/ngW4Y824zRDa6q0ErbmY7nhSKZ9qRkp1g6F4Ex5FKniP4
cQ8TWiW4xeYndZH2bCT8fK5BGIyuazslco+3h3YmnD6aeg0m02BD/v8MoLrDZWZ73qmLF29mbT7q
LnKWuev2AJ7wjg6Os1MM6Q+Wj/IQ7ZgxhSO+X/RGPpTm/RTNzz6e853uKPfE3EBu24z6u8aWkXuW
v7KJ+ptFl1wcUb6FMrMe7SnDYqbhdA19szg3Xl2eldrOdbyxJQDe/s58pi3s8vPsWGoXadI/lp7w
caGXPSSGUd3bYY2nwnFg9dEiI4pct2HHs2VpY1sEWbcR8wbyj6lkQ1WuzahBQIoUKFaca7Zvbmyd
UUPIlhpJzVRds8Z8RF+f7X5MT3WJWkf4zKwWv6/s3e4uBsVVmSbDNMxMMWHUO0kWIUZbY3GVssrs
ZxclvuASqHJy9Pyo3tn4mdmqOvcL2XPrGJIXt2cG4PvMoDSLkNnUro+mM9tnuCouzTV5tT951s6Q
3ZVV6u7VxER8Hig/Rd4eoPC1QEhbBhgokfW96yzTtAK1kGykzU47qzbjwlgwacZWjmv4x58vUTEd
WniTN9uu1dktGnkp9So+M4BcIfIMI71/naQ9Xch+X161UD9jz8m3jVmhfvDGZG32SGC0kuWNmOIR
RzHvME5fucvjQZ5wSWyA+sQvBK73IJVh5gyJFb2YSvvDhcgPusgkoigfz2C59C0ZBsUtRPII3mgy
XshmPTSTvgsVCu42d7NHldyNegVTO3eRZy6RO+fCkeUOEihdQwcGDoY9BE+wiA8G4QIXdtePXcRl
ZWZqOjNTGQ85hQ5iRYs5xsKbouHZerbFk2gE8zoLK9r6Q56tepS84JqH4kUfbGTQY7+1WpuxktGq
I9ZwbcvG+i5cTF2M6qwt69I/P4yloen2LYMo3Y6zV48gPU3N08WtCOXQInwhKt7ycDuTlAJ2ulH8
fHRJ1RA+w3F3H+AV23XkP446R1hh1uaDdKa7GhgdRxTT7KGCSub5W52gx7XUsV02HddEWgHOa/tP
s3WrO83q93PMyyXnr0gHKegQRMUywXIOyRDt2uUmj4lHYsDWuXsBMfi+8A4AX08Te6prAzeXVlQT
R3BiD3lNPaSNtJa2ZByeZ/34VPoW6KTkc+707hVBJTrPAQBb4eL0qRyUYok6VdiOEbzk/U72jBSE
2vJ7WZcfNg0+4pBjFyV+6YoIzGcSX34+SwRvHmMOJ62T514k5UlnGLJGUlJ8UP+/MlA6T2z6+knA
4bMbBG+SSS2P2iiDbBB42pwdFRSPx6HsXK70nKEseuu+hN7K4Oba5G3L8TD5sG4gP0dK9Neh9syr
EiC9Q38xqhEE8BjzUJ+Hlg0EiUT7niFt4JDi+OB0E46VcgAh1BUDTHEDI0QaFp/EBp6L8HNk0l35
/XQlk68kOHVRxyQxStzxlGo2/wBdrrd8QPqbQ4mQDgYQvgQrQoLlPIsd6hcooHn1+dfzdHmo9lGl
DiVP5KBJ4L3ZuCM3g+s5j7g3oERYyUthazbLCWsvWOKtnUlEx8lPU+CH3nWwsupcVT1iE4QoTGkb
wDqLlMWvfoeZb++sWXprT3ZAVA2SO5OieSqZ1oPStyh9oRogDx6z888HQ4SYtyePRbJTynMdTozK
WHq+zzU7q3YwrKtRI4/CVfM+Dbb+PiGjW7loePO2huub/hyIqb0bEfbd57HrM9UYuzfwgi/JlKaf
wot3TpvtFsXTgwfP4Fk5yMKhvj7+fDUv7kiVVE8/X8GgBhrfPddtOwZt2zW00mXBnrJm2xiXzdOQ
ljyMXfxiMTOZm9s7LAkbc/rQ/KVminLjUoiYjDGcZqjpCg9tVn2SQprPLdNlweT07MfOfBnTTL80
ueOtUFP0a8ZKGcv8PHuyY/1+SDzxm0zVNY0s5s+b72jTZzowXmWss0V0gx+3IfCIF6HlRVg+lEgi
TgrhPpaqFnm42Z5+PgN3SZGQKOC1/Dl5G5X1/pOUjnJPE+YfzDvfLEDDe46t8BjGXngpjf4VgJ6+
kKLCixrjnsVuZW/AoqV3wAzcwzx2T9PylYcQIPBFJ3e6kXY3PZt/MQasXmxzWpwSsbNP3SR7zWtQ
RoBOmqvoY7LWWOxPGsR2pQn3zZuyZ8pq7FzIUhKha7fJ0FkapGgWC1/wY7APICllXWhdePLifHiI
R/llL6LmRLTEU1mZfvr5kC2faWKRCCGd3lh+D3N5ZlXhmp29t0vdem5zLVlPs27vf3j7JLul6wKB
+z5PScKdVHMIIW6yOfS5gYrC3uMTMc4/DYTRs1/K6qaC/z+3Dse0mwf9pKdnS9rqYQIfovc4GrsC
LJWe9Lcs77N96qXpTg8NJIeq+ixtRKITxI6bl9ivI8vAwFC2eFdTvs76BOpJWBnHxrTkmhhZ+10Z
JYK0cbgZk2FfJdcBKw1PLgO3YYuZI7rzuym6pI5c6ewC734+FB79v5P6jDyl9jtzfZKYS2O4Qa1r
1r1n3HEFnilUp6veZEz3iGj50ll06zlzuiyD/vhTmpa9C/yBTBNthmWl6eYRHUmx0P+Z9BfTuzu0
/yWu4yc2q8qnqCqXeHZi3yzLdXSDRAfb5qP7t/gyZyxlPmQtNWto9PupLuS9v1wGg+ofpJ73D9oQ
Djst8Q5Rbn7AZ9+7XS4PSVlmJ9bpt3xp9Ei5N1iI8bb975eVXkka+PpXWR/dxhef9dj4a9uZnJNo
M/+u8Nh9wi22D6pku9/7dYYRJMouP5/pg0/xndjcolYjj9qc0l6U6dmn93ugwPxuOVR3STX4awgX
QAyN4SlEXw/8qvTuQxemWAxlcVVozxl6yoKnt1Z2Y7jyxKnvE+tZokHbmGzzDJ4QlzKtrXWuUu+/
REtZ/0wZdFhSuo7DOgaYj/O3NBQ8HtgikLevBsqVi6Z1PlQ2Fp0W+Fy8VeZGi4U60xLMBx/H7Lrh
mdqX73qBGRE6an2O52k+Dwjer4zrSqgbiVi1jicueCXtyzIX4FZzw21pos4vJa7JWX2kg5w3DhpT
3qfEflCdizYW6tEavxHmNBe4eE9J/+/JL8Y/E8UcQ7iWCTfCEkS8/i3by86sBEkhE8KoHMslRWVj
Kat78ZjGHyApzmusDzIwm9o/VyS7h5MqHs1lnuPhOZyIhUYDLEIwN0yuLt6Qff37z2f9M3vMMRzP
9DC7W55r/bxX/yfxTCtrLOQznscGWc/Fc6vbrHfDJlYN4CY10An0vANt4v3iuBi23hJiPnYts9mF
+K1qW26cgeBFr5DhXRUtbheySX8+gIFj1T7p1f7ny756SWCVWCa6GWLKo4fIe28Li0WmAvsA9MA/
JDVHZCHm5Orq7gkmqXfl2P4vOV7GPzJ+HccyDWLuLYMMW+/vIZcOWbA6D4CELrI4kn6W3jlh419G
EGrp/YQgch9GFSnuXXjFhn6AX96drOXblDF/opx/Q0tGYK/Kb//+XvwzYIwoOX4mwyRbjOSzvz92
CujubhsL7M5mXD3GVYZ2vNfHjeLZ/DhNQ3sNO/+OnbT9yHULXYD0g6AdhwE/mYD3SK6Qwft5+vmj
nw/4eq2LsE7JZPvAHd1iAAKN3D2X8y0mQOSqDcO2MThF4gnJU85C6K+wnngBrBuZ95q2mbu3XR0g
8lJfLH/uFjhMJsC8e6QGyV/fr2fsRpzuGBFauSX4haWXW8u7nw8l1fddIkW0683OCabqbRa1uLZW
k99T13G0Zd+OaPLXQXVIiYr/8rL+BG7/x9Ock4Uel+vcArbBU+c/k+xmIEqhW/X5Cpn+ynC1/OrY
4DhS0gOeac2flUjj08i9tXcK/JkncKPHFuS/bysUzCQLTVgFV5acx+0cKmZDANDXSKE9BmHCJXUS
5WltPERqx+xBp6iLxKooKuaIGJsZDKS/CGzbsnNazDdGstF78cvzQzJlZe+Bh8HKYJqmIn7LefFz
h1go5Nmm74t142J7JRNhFdX+vJ+nUeF8SKqdHvvpznOaYjN15m4sx2lj1DszmYedG5dvsZ9fRGyf
hcfpxX2wcbrm2QjVd15PKILH0DqKkOJgnMAP1Xi72JvKx3+/mM1/3GVkBwrw07bl+EIYf3+wVMbc
e71TA29aBHgEun1YU5TceQrufuttbAuCkbKa10GWwHKzubtWUeXvwIKZmzrPEUUo3wi2mxb9x31G
yO4hdmJ3p5NceV/407MBYnZtRwaiz77T4+uQN/G1zjHd/fsv4iyH/X9cPpByfIPsrv/h7EyX2za6
bn1FqMLUGP6KJMBRJDVZ8h+U7cSYZzSmqz8P+OWcL5ZSUtWpdxdjOXkTmgQa3Xuv9SybBgu+nXdP
K63I2CildrGqQEA9Mcaejd8x7PHHxKD/axdxeqpi5SLLXzz10+PtheUHCkVFaJA1OP2l7n4TW5Hc
j3Qtx1GjETnSa3HMl2YSOJ8HfW0vjcchxn7WBBHZt7G6zoyOnuNMvjRKzmDS80tIc415hIo+w1lS
mcb459JNc3pJ/gLNxZlt2mOS0xphVZt2QLp+i4Srtu1JMqimSL/P4d/fofCtglY5GbUTYxtDuJDb
cfxELKtfltNjm6fHTunLPRzC8QUF3aZE4/ecD+mbIpRL3Ib904j/66kPfjM0bjeff96a9iFn0VEN
XbdtU6DcQ1C8bB/+9UiqnNAMFWaKUFI2hHTbxlLurWKCw1MvbZbKG28yvV7BVOuNigfEfFY8g4k+
vlltKbvzQ+AFbHlPar6ZHT9Nt6LZ5ukWjzWlz1u32cJ1Q/kWtVvN3ho2BEVWu62V7GwQiSq46C0i
dMXeUng44nSXOGDR/HGdOVuqcLYVuih12zhbqW4HdcsdRtntVuX/3W7rbKssMxJfZlvX9ZVb6boP
hAptItWWoLiWIiyNcmdPtzxlXqrtPJeWfOh18YajAE7bBRqWjKpLbGv3HIGQP844Q8vex4lGFeVS
hHvX/Lssr729EohCVanEXBMLNBqO2f5Fw5rZy+ffnC7eR6GxoBgqJ3RHVw0BEOhdfCqBehOsZBiP
Wn0yVS6wk6UuZdenZbRTnwKVsJRTxHBNO8UaHZKlqv6uBXKinYoGAeGpak61dpqyfbUbcIw0p745
TdEJx9lIeF90UoyjGZ0i8yjlMTEx5S818etsqYzUy+lAIMM8HRyI69U/pVYHLUQHu6eSfp/dasrh
le8oU9tZ2m4m6DTbwc+mdHpuyA09/trmS8l862JkD/yGzQqe5sqvbNQjfmGz8G7VeJvVW2dkbLSd
xVIYnMdqB7BAH3fqrdwaoczO5rXei5oB8x5uSjvv0ww1z1KJXIoNaoaUgni4Qx8eu/BoVUs1IVwh
9L3H4laOc8zmo+WwyC815idoRn1+orr81MBYHk4VGMvhhHUrHTYxLZXhFMNkzjmmnaL8FDKh7U9O
jyyLYKOTQ7IxN0NsHttMGDgZBlxuRy06VWCq5TE0l9cOOSe/zpbSbN7z0bAPw3QQfNLTISrW5Cb1
5N7cyjCIKtmr4UEY+7jfowJK+z3Q9PhWhkaG0G5iCJEtrwRqzHzk2jbolgrl1gmguvmj4c8Gvm5A
bb6BCrf1QcEAZclh09bbOd6mDCDqbfyr6NGQbamh2nURDq+dBFcw7pp4b8FI5rXemzURIvtu3ucA
f+Z9kh2iWykc7Q26FYfMOMjwmBhkKB1FdazDo1EtVYI3mo9zdbSdo7hVPMOOOmnOkZJ87JOv/mz5
1PnI7XibFyY+HSS4jvf5PWZ8OE9wi9kMohF9sZsh5u7PxZEsg7wjOqNa1XmU0pOz9cciRx2M5do+
0AtJ7hNRYA+FOMjaMzKq1Mca2AdqSVWxzDPnVINJa0VH0JjKlkHEuLHUMTuDITHWddaHntTYO1g8
I71WWMi1IhrLIBAbNpisyKGLUEzQKTnA5w4wKE7DySW3uUqD4IRgBZyYUlZbtS/LtZUr0ctsu0Sy
dkn5Rcj4f4Rf48QzNNVlj0He1/vnRN2YZkuHnGeYbq2IL6PJ2OloinRbOSPR9UbZuA9RDakxLOPD
GCkRMJDXNDfWMq7aIxFZxv0wdujac0QKiA+IrtRi5/z5N6Z/PO3aOhRPQ3Ns3i1p6H9+Y3mE2ISD
DUZbGxMArhEGWc3UvcwBM4acLIRwKvUrzXHtmiW5Nydlurbpmd81afBIeDjn+7KEwO6kgn4EfBJS
c1inXA0sLS+iNWYacCaTd5fojM/fvPYfb97gI9YMx1B10zLfHV+VWNFj0U4Il+k4gglFzivl+NS5
Niuvkv+FWQQ0B2K0rCH2LIpUVvG4nnD44Mj7/L0YH3aUlm1qzOZ0wzFVDYHBuw8yNVNXM9nH8/zI
kbnelZk7vQwhs2tXiAFAM/Y0pcz2raNl5z5k+Ye5+aIGLv2xJNaPae2Iqys1ABB2+BewE2VnFc0S
xhvNG13LAIHVPE2WrDB1pj1R6tYb/NFj3iOjjOw+fs2kSj6ZAQEircV4zHPrDQCofZJVAy8UjZfH
1hw2UtbS3v//+OOTPM017yzy8/d3Pp6hNKubPFs1uvP3PAv7RI5rsGV4rUHmMBXWI7fyGsz7V7fU
TVIhx/6bZtERD6SIeWBFTGObaolJRgvXR86jIiaGqeKN9SQ7pWmbrFolBge0/Mhe1N5zcpIPloY0
bVZz+5g7bJ+aDCVb2OqVvYGbvalQBZjaD5u8gmFSjyY64BKhpflFS07/sAu3lv0ESjluJTTnYvn7
/9oUjkpZx43W0P9RMp+vu3zUkig+mzPeqzZiipcYzdYcJ/UQ5fVbJYxTr+rxqyLHYzDLVymnY2ON
5jml67YWfU0emG7STQfTSE9s2k1kvUOd/Ru7uvP982/O/rAtsugh0vLSDc4PLulSf773iY8yGgR0
jkACLJwr3oQdvmLf4fGZg25ntXf8QEBo4rIbV3pVvoL/6U7qXKJtaDOSlSI4/t2YxK9u36JDEdkp
6tOdmU0u2nUQ0ULBHpcSQIgFgcePI8aD2QUzLL5YPg8lIqW2IlpLX9F725B+ATg+MHRUmSGRTrnm
XgsU8GthV/Z9q4TVntCGEFyRVB/N3GhJ6y2gDA+CXlznFPeh2TFbwKKukvqgtKHxgq/mjQzpp55j
zarHH3VXl22LJk9rrrFdVVsHldcg28V11T5xTrJ3KUQtT5ep2E849e0yMt4qI7B8i50qU/c89wMt
YgjGRGqTRGm7E/mCX90UVTtv+AAj8BJuj3tiOTbHTg91QJsfNaUy13jILf/zL/G/lnHWHygM9Gho
JphLI+1fF6CcUoL/dBXGK9GIogqsa9E3f6kFRrICoYefiks+6+xTkjHFjsj2xBz1KwQv49lhMCSL
Zo9VMngYYbZDBnYvGQE5h9JBJjbg/Ln9pE/V/MXx1bCX9saf51fNEsvbRoNOY8l51/4YjbQhBglK
ikpc7K0ma00V4QYrZvUKhcdtNsG4ISC0DTbhtJHBUnbqubci7mVovGTyHNMLTK9AaqN47q2C3Mfc
R5EEEON2lX51q0nzG8kwxtdvlbj+KP3M9QmwL1yog3y1SzWuL6Qf6n4Pg4osAZ28Ad/CLYhYcuMU
ftT7iK0oaKRRRGcbFh/oVdB9fm15MyckyyMsLe6WmnNPu1UNz9DahOqGgIxIbmJ1UxIjeasARbHD
Ar5UjhqGVE1mCvRsVKYvDBcYaGy022s8bihUhFTpbnJ3A4O8T8jg9rrBsxA7Vl6VeE/V4CF2MFzP
0QGHeVNKnJM/pL5M/RHRxK26xqeaxh+mpeTkt7fXGiq28BOsJcLPJ38Ufgp+jw7+/y1yIUWNTsA3
6qW02p8Sf679IVlKJn7veNQSeCi9SfMGjThmkOseCF0cf5QWeXD3qETbAIyMqk0gNwAWqeQbgsTO
XVsoY4012aJhRwTzOmjXxIhoPUScpWZrqShn3gzgFwzURkFlOm2Y0FNE1I63IgErJNmv8cgWcU0P
A4liov1dKlCAxvtUVPiwwxMullvhci8Kv5W+vBWoO6H5Ax0sjeRe39WQ4fiKhu3GJwrAlD4yNedW
ZJgoQK0Kn3JvpSAJ5z/BFXIrkiIGTrwWwgtPab37JPQGztGErnUEF3kVD2hrQ9458YChXCq+1RBv
bAeJ/EZx1tJAPbVUDeu4Xo/92lSXylCzE9XAQ/JWjJPjBjT9Rhk2xAhnLrZnj2oTZAFL1YOn6Eis
PFf3dNezdU91vZGLxPV6rhMuiYZ8SZ+298hIn020n4wA8e84T5SwToTfEA16q2ryqYIrSPgZlw8X
zrQUCRGUQvOx9l2I0kjYa1+t/THx4dP3XCMJJF9fOh7FecSh4eugAyZXiDA/FmCPxwClRniUUc9u
FLkp7A3Rba7cIC9K4F0mm5YplbGUgs23Bb/6xe7mP1oH9KQEfR9VCF1nN//n8tpBNEJoDLxKhJN+
jTsmDAGwZ+YKIngF+vxrRpXhV0qysKkU9TFhvch44G0mvVJO7IT92InCi5FfKS2/4p7qIa+o5uF/
X7rlR3KsMGLQhCfdJ37MSs3+rqW1tSoVdHLdIN2rozR/D5VzCsWzm70E04udvSRYWW5Vd98Mi23V
UkSSC+YV5WtaIgZ+Q6RvaK/9+Nbdqhnfwm6Vucd8aAkv6svmsSUA9vPHkrF8Lu9Xd4uhgc3ibtCg
fLcpTqacgfpEV57d//4G5K4AHkNtHJUVeU4W3oDj7bfj2v3nV5phjpCB8uph1ku5In8YxN8QvtRt
HZx6HZlXhvjz1bTTadNZC2NKKOBpFFscXKdodiO3yGRgY2yyiehfEwxLGJE2xfBZRDLcE+RREMu1
h3Zob2RL8LWwlDeHDKGLdJPi0ciIjDbnp88/CY4kHz8Kexm1uToTW/ry7z4KILdhlmBnJBkWCmAK
sORYG8HgW8J6jpefbr+lszUISVOqD6m5j6JD3+8J13PypVCZxvquXxS8O7sjUG0p290Wchvq20pu
02nriqUIn7CinV2xE9gBlfAM+jwxppClHLIJ5v3sQBTfD9mBktmhlwfVWMoNiSU82uERuCMluT7q
Y+sulRWneDwlxallHll54XgKhpNiLZVm9/GtSM9u+vsgvXfSJsKDYCvEso06u3+2LetwPijVIQgP
YbRUZu5lvx/6vQ2nO6ehu5PBbmY7F4P12jndju6z5WJdWqqUW1kvhfnEEUtZ/PGinTIuVVo7Ld7n
1g5QBvRSChky2viePyCIZ3nA+SvlYTaWquojZdGxmo/kqSQb/poXp8Y9UgS9UnFxUhY56Rc9SM38
cEp0MJ86RFox2VPVD8NlbYLJVmWYRPKcKLewV1JaILl5jgLILn1ZGY9jC7I7svrslQbLCzYjcGjx
DJFlQCCdVVcjxH+Q6RWu6sLqvHLZtA/jJDegUG1CzPR9Iez2ydbV7qnFbCyNtru35oKVPja80eQ6
Ke25/ObUmZdI8++uiV9Kyw2faq1sdoG7TKKCjqFM/HdJ4NXPwtIIa0SPNBpuuW3LGHBpWGvQdtjz
mjwMukGvLxXHmdXcNwqNMVzdsbLw2YTZPHGbWnT1AOTb3XNgV+1a6ojgkSlhLo1q6y5RwWjNglCu
uAC9BoP5PjJeogikA8I7/NcZHhhnsH3kKZBaCBi5IEYDsabF3zB82aeWiyV0GyZ2lbKFAVYeppnk
iH4J824ifc8A3ULGQwSAOcHuWcgN33UlELtwMs6T2msHGanj5faC2w2CI3O0jWMG6iMe6/gsm+IQ
TZP62NbaNz6fYT/1OZ7wmBj6vNWOpmk9YjfEZFq17LIZ9C+utXJH/E24njOZ740BdU0o4+ax+d1P
nJUcM9cutxdlCoM9gcFDPRMuZc4Hxm/mt8o60F8zX8suqPaTGKHIqGH8fSrVb2pFlnAXjecpJPLA
tsn91hm4YNZo0aj1DZIZGz07cUjrIK2xQN1Su9hd6G151oeyAKmI5dIOFAVmVWm9Mh37G8lc8Wss
YU0kZsiJXJygyqpfdEi0ZYX742HAzNjUhc7yZ9MpUN91a1iCJejgRq5oCuDxCJQXsx9+R7PJ2avA
LBvHl1LBypu6wEgqSSDL52vwx1M6vm4eRLwFXBzciO/OGiFalVZjprwy4qDaqCEJnjYJvXbXBotd
k7G5YI6ZVOw1aj5Wx14YyLQH59Kt14MernsEuaA0nA15NDnA5ij71gUme6ch/KUYdB6CfqoesB1u
P3/ntLTef3YOJyQ0Grxxw7TpsfD3/3W+g7YvIjHlBdQc5dxYUIXxulh+L7ThzcFognqdE2naa57Z
jNmJIDWGrEQKy+TSVM59ozaI/TWz3HD2nHh6aComelp2URz9NJw2vFRJqK9CtVYRmdvorQpOxY2a
jL4Q9tHSjfFNgGrAkKLfVTX7CiRxDJfrsnsIbeW7W9OPJeOo2yZ63iGDFH+TtJqtCCE5mEoIl1Nr
702r40llEP8+lo2xFcQ0PTR58Dh3ifFN6hNu2EL9pTk/HRWZXusAkaiXl66sp2NO5BkuCD3HdIbf
ZkrjZ9sxomc3vOI0BzLbobjXAbZZY1OcXYnZsUAKibFUgkYQ1nBS4zE/TjgJTT3/GxHe+NTmMZlj
KU9HU2NtMwmXuBAtViOpRI5emLAYSPo6GLKaf4ER/d53HfzBkgCAyY0Y5UnQFk3WT98hNEDfViRq
kCQrvJEmdimr6bsFydsjs1PdjhsIlA1jerYhtxdLA7yWDmDLP79U/kMyw2xS5yxN51m3OVL/eaUQ
kABWTcK3N4iwaXCUG2O9klMbblKV429Lc2NbEEGw00qxiyJ4fW2LLq8lVmRFD54Pnh/tpTOS9sHf
gTMgyu8mspkbvdqWYFtWySSxpvA8uuvVzvYDA+IHojRERDyKOrBEzLKc9IKad7gjM3jE6K1/N2IG
QpnWin1jwiD4/A8tPtwetB6xNzPXY49OIMa7OxsR4JSbMYENLs8hLIrRcIgDoB79xPmpJfR9hxAy
OTmBteNPFF3H3gS21NgPaPQ4XEcY3KsGljLM1ZgUMJKxZoeGozMU7SauSXAsXNTmqDSgyhDcw8BT
LVMuq3Tfd217Z2/0tEl2w6j9NCO9BV4dtoThruC5lbKItu2YI2YDbL6nO1Tv6r5nCwJN05+mgOS8
RtWRfsFCdSMkSpYacUp3+qsrVhX59q9Gv8XwoH5T2qk6Th0kDux58osO0q1X/sfqbLElsVFbmZxw
mHG/u25E38IedYpiZSWxQT+ZjDxVy0lAidroEhesMYOtwePLuT+EkspH7BtoM9K+eJjlrN/xPGL7
qfTxddAnNHr4PLeWmwJBaRLbWVkk6XlTO3WeWQ4lKpYU0XffJ8+Eoiee6rgze13wki7bEI2hOa2B
MkRGXKhj/AqSx90MQaFzVnSdtRaA6rqJBJraLLf43n7cfhoS3fWbKqhXub2kJzaqtuUGhsTBMe0a
tu1XT5T/0AriH1Q11XQtg3gR/V3bLXFbxOZWBIuuvda4K59l2eGx15GZ334smDWJOJSX2h3okyqO
4PgOkQjlibWxCggARQ94OyMx7TvAKbNRD21dgnHMdpk9WPehSIcz22ZzwosL/+I652p5GeIphArQ
bMoE5DVW7XEXzlX/LVFtzBrGF49N7T+a26rF087i5GI65nuRYE9sXVGlBjKZypz9KM2GnRVbr5Mo
37g4/uf+sM3pIS77kS5EoB5CKxj3gQ1LFDLX/IVoUSwf6p9XqqNZtKt5MwLZy/upj0WsNwSZCeKY
JMEIn4rjDWP2MNUDMSFRFt1P6gDE0bb+eRFhw+51rurVCCQXn/aqiSMAc/ZZN4zmG635fl9jkYHw
yo+xIUCvzC7Y/EMXmkSRdVPvWUlhP80WxyxQ4Y9qRubnGCj1vaVob03QiQdiPDnquE12dq8CY+Y3
ZmOlZ+m6hp9/7tZtxy2DxXNV4tXF2e8+kcg23MclPZNM+cZos9yFiQO80GgtphWVXFWF0xGwoFjX
NBm/hXGnHnrEx1/c+NaHIwlSQw6mfJqLjojjyZ8PjFFYTTViosElSQALQMIl6EHZp2OjXEzJE0+N
bHOVFCYRVQ28CJaG9lAvyY0tuQl+MEEokjabuERF4jclBF/1KESVuYsvxnzJFMJ1FK2PuZ+t5nJ7
iTMrP+aiP5AQ3P7Pb2GiZACgkLteMp06/O/LZBSDl+hXGXEPGHk+vHUJDZHaxqHfDbHz3CUIZwEa
vNkxzFqO9j/iCXoBeJXsoR4I3SGNEMwXFooEQPmBhKV6lWHK8NmxgQfuQ/dQhs5pxMWcpHa3UXn6
b1LdAUBVRYXHYFY/kXvEncVMoY0JDZnqx7k2GcFxHQxf3G3Gf9xtBrsoVmPLoNn0fpfsKEWAsp0l
xVkQM5ORwOuQen9vxCMtI5v2E8oquGwbacEQAYxZyaHmXE3kncLXBbhWm7fBhPd+TomK6QaCpG1t
o5sjwQQSgGdQuOqR/26+jpqq9cpJj642zETRzMm51VlO8HmGj8TewdTHI9qWNgS9mYwIQiOOnz+4
b7uRP+5le5k66UwAEPeywrzrioyWHqRqM3Nr1jiYbjcuMX7TDiQ2Nbo7ojxnd1dqSyXdPxXiiyea
8FYlvQEN8sw2yJbXEVFG4Jv0SO9zA26QHw2+GxFATnitl97KhBzXeU2xVJJ6U+2ZhheNHjZbqqda
v7sV+Wo2oRqWXzK1irdy3BLcS6oTlYltQlW7MNpF+IrDHVsqxDGLgBuPcswcAjcefgY7Ot5eSoUp
XrCpJR85UalniVXmq/bCB20atzJzfP7nCJbs91OgtFOUIMczj5vVza6W0/5Mcsd+qxdvQpS69j6v
4oUklO64aUlNaFS5b3DJ723jbmwl/l1DRiSvSnvz+fds6R/XbFO4vDmek3zb4t2QkZYYjFwyjVc1
o4Gol9qp7RQ6cipCKKWH3w5V/uH2W6FdkVgRW2TnZi17nTg8KZWlXWmfGWc11M8jqD0iPOOL5pi/
K2w75OpkyHojTEAarZe7hsfpvq7Q0BVJcKpTssyMWXHPvaqVpxEI3Cqa8/lH1uBCYX75og+Kuu0I
i78LnPyHhtvjaiwvdmp9J0kiQugzvKRq9Au/Y3EWJM0dx1Rz7rJgTTo0ibtVm19E4Tw3JATuydZr
NpGllfQimDg4gxOeyrgL7jI6xFlVLvN9Kb9rso7vIVjvqsTCHhWeFS384ijwHz1Hy9WY7pp8EhhG
Ppy4WdIGdg1AYdup6bfQNZi5NtGk0Ou6m8NYPzmpWxxzTOYOAZf0wRTOhmNJZJcZD+JOZdiumxfZ
D4QF1bWxHec1ABKI5wX6PY2Y+L+MWvvB42/kXMEgbK5C/H9Oo/v4TKrHIV27MwjbUZXGc2FB04ik
q/5lDC2ckQGqjlQRNFgYaDTO4StrMann4Lp9pzPzTabjPK/6WvPbOgdrNo7VQ8vHh+QdckYIo5Js
x602BzB6EOjeFTdVU0dyGT3teMkkHa7t4OZ4622oACqjI0O6v2qX/WVSNeZ1CAAG1MZRDUHE38l+
uSNiaLVpBHBzjtWJiTOWmqAvg1NJji2mzJ9WnlrEKQnx4KImQhQ2kyM1bUshVcwFTsmEkpyZlZwy
9ZSlsAJoSNlImfkRaIrrlxFwPVpHC5BBX8VOYoJoUmFFd8ilU6eJNy0ZApe8ZHKXE2G8T8lnyXFi
kYbBixWpxMqoBPZobQcpB3zaiyOL16kLtBMwqHg1YFnyc56JKwsLybkWMf6/Uudf1uh7QU4bj4Iu
IQgLeRkIDHUlgMCSETCn6zjTCkR/aOWRLNdeX03CH7HX+3Sr4nu9qLdcbO7RWF7ieHKPo8mlYGTF
hC5Y9E+FsrVUPOs3+W0TGj9tiSbHpHFLs+80/L+XVtVeP19ePnZ2LJfGuiuWPYyKmv7dPlxNGz1p
e4uDbm6A/k+bR73LbCI+UZeZLUHLIpHjC0aupx5xGPgyvIlKXf8ukVlcTUJM13MLwVmI4jkOjX1k
BNVP4KB3cwyeSQQvnU422HIOxBrwxf5L/7hou8vonnBCTDiLsPjP/VcSjIsFvWpXuepqnoMMblM1
auYH7LvWMmHp1tiYeWLO+4ekHyeOES0KfBJgdxHT5tvjXI45iRuEfRJrb2fAdLB0x8uvlHBQWHm0
bKtXenaqi5GcrN7emdM4rVo1f/j8i+Cx/WGhd20kbzzKOZA7mvrugY6jU2ioxfgmong6Ocak7YKo
iTlKE5I1MqHZNYXZXBFU0IHqGZnTJtr1TgrleNL2Ein71ehrxOgETqyIoJw3k0Bfz85PPeQVHNrG
/SHT7iGK+vkev/H8ZGUc+BxrcNf8m89qEhkHcj2NQwpfGPH9EICH4EcrqP4GmVkcrLxm8q7E0p+j
8jdNpPrSqHTIoPnXVQF4A3XrTdCezA0rfEjr20kwnDua/pMjvDcrivUmxpdBFuNW1AwtDcVKoA6i
cFaTdhvrKSnxQ7vpTCCrMgvzs1vS1aN3RlIFpBcYxwMSMMjA9RaAqqTT2OIyxhS3ayMdvk2BGgCr
IenDcX8pZscgNy1U2Idr+dqoXe3RXquynx615dd1X3RQecpjlc8ZT8kQvk1WpHtiNYvHsQY8R5Sy
8NhaL+GI5oboy/5bscAy8J4dUjzKCCxi3IyKyem6/IvO+3BPgPN0zODBrfK4WMKv0GDQBZVr5EP6
AXHPZYZv5sdghDHZa0yhjXn84STDXT8I91BMkUK+4sBeSIkkCHo7eTZb+l+fX20fnZBAE1ROpbaq
cwh3nPe3TkzbsdYhD5t60++GAvbhaHyrkzhcZ2kR1gjXx4FmHTJ3bZkXKhFjFW3BKHc6YJ5yRKGW
gt+7KwXhQzhV8h9pFX5TVVf8ChtxyAYx/lYcqLBJBVYZEgeL4qGtwumQgxi8W9bZNdA6ucxFngVw
tDeiYsc73GfiXsbs1UVaXez8HnblvFetHjLd7ZdRjczXzAILZqhK0wwjxLloEQ26aKx8MMOVX+SW
cseSNrLyZnRl63YmADZwv6Nth/ozC+LTyJmcuej3N9NMCSKkuFNJAv5i8+Z+6K7xMdPmsCyDidXi
FfxzhYpAayfS5oFdyvIZTVjuKXbPuIE+HG2fYjhqndvjdu9fpdr0q9Ea5+PtJSoRXXO86DHT6Je2
WV5lc+nDi6qdKZcQZO083Ncm49izrd272n0I0OfSWvAIWcQiaHcCRne9oOn2KHSiH0qkwAYGsLoR
XdP8Bl5zCHL681mUWsj/FPPCP/2jryW23KIa1kmNynYpS3swokezW0q/lS0e0/yJ6qenOH8KlX8K
51UQPLXm89g81+Zzkb1QpfmcTy9Ukr00Cr75l6n9VigvFLRGNB95PxC/Cx/fhSJ4daPSJybZ/Z7n
ursGmvJqmRmYa7rHT/LLRpSufjjFM9ATDoYUnQ6o695ulX8NCDSho0FM8U1r1k40e7vZw2lR1f2Q
H0Z3b/AhmQdeO2KP4mMAuIQM4/bYKkeSn8WBKPumOrXzUqN7sop7dHSU6dwHxX1fnCnHAVJxpmYg
RO65cs91eWnYVs+X8VbzfHGCpar6GgR8DbDerx2/1q4hp0D0J1H5ZM3Ar2mtP7Vdbu70FCdBg4Ij
bqx6F2JWO4dlir8asU2p7xRahHt1AanvFcbEwY6aiUK4VUTwpbsPsgPlZMzLDx0BhObBqo9NdAyD
Y6UuZRB8WDAQOYFZnhgFAOvJ7imCWvTsXlr3rT8w907PtXU/9Wc7PVfWeejPhbVUml2oOLskw6W0
l4qGS47ly750+ZWyxmuTX3FMUWSnd/pGH6+Ze1XHq1U+JO6103r94BIFmUqDru9ibWK1IXjdIdIt
VZKeyF3BgmSroa9XYXrVlWGhh2LkwL3/oM4PongwbqUVD1RgQ8V+cOwrVxnRWYCKTPtqptdsWEpN
/6lCXP6nMnFxYxJML/btNerORnxR2rNpkDZ9hqaTx7g279P4HHf3VNjRa7iX5qmTJ14reWrTpYA9
IKS3hqN5qwzetXugYUmlzSFuDlF8QMReDPuh2GfD3iV2Ntl/vuJ/3OgtanWh0xvRBG4ed9l+/Osy
x7IQZ3kclisxi6ckTdyDgRXJXJjQ8cAZixn42pmbGghEcR8VnOTZJ9xZE1HEYz4+6pZ4doRIrzA/
YsFJzEjlhpG4IPAFuDHqm+AcAZOHlf7FIvrRas07F66r4ehlVvDhLIbzsyhlPoI6lfQFurlhOW/0
5wwP/8Y08bKneWVdCKokQcYNX0Q9A7kFwXVn46mgv9MXXjEyfrB1YBYdCod6iVP74uP9uNIzPaF/
wJgRd6Tzfo6S2PPE1hfiazeRo1JauPxF6ISYx5inAee07ydJ843N3GZQiwR+Yzmt0iVgB0CjQlz7
q6hzZGOaNEFu9oTODfkxcQP1QZ+CN+id567EBvr5u/5omeajXaYXmkoT3lLtd3tOxjLh3DZGvkrU
JgDIwdzOEYTDoQwgg5zQgRUq4GEnukPRojqwUDaK2qwOZW5Px8JRto3rghiBR++lAwv4F29vaaD+
2ePCL8j01tRVm+yP9/3zGSaU60TAqyMZVM8kIJEvPDQJZ9tg2JitEa8hcs2nwCLXHVLGvd4zlEta
ncmcM31XYwnxPqCVV5oWWmN4gUh8HJqco/7FB/mx98gH6S72BZ4v7Kf0d2O0KCf6d2wIOYimZS2o
E2flthE5DqlowHOYTXbn2ChZG63T15FGii6GHUBmPYEMs74sNIz2l7mNtu6qHvhHZCqbxp3sk2bq
ywTDgaMoe0QYUa6pmxx/y32YGwaXkFhUtcodpwHnhV4Demkt0B4tM0ENOzEh0pXYJQ9QFJ4dsZf+
4iv6j+veQFCxOAQ5PHJ8+XNZQW02lRpMgxXt6/4gy8S5c+2Ofqt6l8fGr0RCpoTNdBwACoiAP62T
wRD+/E1Yy3/k3XVCEAILG/5ELpf3jqEM1ISTacz4F1qVqpPcSUzXthPNEh1ZhXsCDuhEcxaiwUXA
OVwcD0tK8kwg3q9IG5u/wO3h2Bv+D2Nntty2lmXbX6nId2Shbyoq8wEESLBRL9uyXxC27IO+3ei/
/g7ArpOW7LBuxDKComSJJLq9155zzPYiZOD7I1MxGsFEP6id/qUiePKOHmxzs87wXU4k+TxF+H7m
thgfyBYyhrnzuH7Wfq3Tn4kFEQ5TW187UU+afAHga15ttV3dE6xHVEyWh8k+bshuI7TmaNudfKvl
mvMoNXXqakmqgIpKw0fLYr1FIB06bt/V5S5Fvu2mXYn7yQqJkIeOFXBtTIOIUEUvnDTrZomlSyTX
zXuLzCWliOU1ZpNmUqLcYzK5GmVw87OMww69iXNvNua8S2mWvLFDlN9dWAyWaADjMUW39Nf9VCI5
yP5Yshr+M86IJXKubB0Ww/ao1vs73Joj9PBiNWyq9Kc3t+bUHSmsmhg2ByeYnIBjp9tj1ZS6tUbt
gFVz1tbiJk9wBKF1jK8VV62JHFewFACfU+6wLCIPjj5+tyuyxauIYxG7IoVXEdMihAgKxyJ2RcpQ
/mNXHPIjdsXvjsW/7YrhT45FUxy+2xUra3Us4lXk82QL9MeY/nYsYlf87lhEL/Xdrmj/zq6IYzGj
+tWxmBAx25/H6IJdkcKr+L2a5YVdEa9itqw1F1cUjMYUJPgbu3AbD7w6p2xoGdx5ubCty4YvT+xS
pHU9E8UBPUNMNw4EzOtGOcXYt27UqSdinRWUO1q6+zGt7L/EoO2znsynOEyyC/Cd6pSaOWHFUZc8
pOFXPcZBSeOvAGDAIynP53OkWtzIw+xkVslHVGb6g0kYshdbnXy/zGiSG4Ipg4YRxV196TQyuc1O
/TBC0butKqu5nYXTBHGCIdPKx+Y2ivQ7eUb8pjtLXLt2b5JeLZ7TtF5uukSSb9EOxK7l1PrHwipz
ry5z5FMFA/8lWSbbY5KOJI83C28YTHumB1bZvVPJ7rgCRmVdpVZnIWzUTRzqDjA7nHxAx43PAK3D
nVqaTPFrrXQ30YMC28hlbtndDfD+w3xxbtOixfq3dlWrJHLg75QGonoSc8SgloF+l8t9UuzkqJQO
ImzEzuwyCzA7PobCAjonElXbG5g+GNUAMMq0obpVCul9t5jFc2LXz5BXQCirIR/J3Z8vr1xCf7m+
MmBUGdkwvrEwybxa6GwUc9Alcm9Jn6M5sZtBpKm7ARp55AGWorTGi7D04CwY6XN7pB1FvPgIbLff
F/5InoXw58Jn6kspuj8JX9PXMrayuBTqfib5xVaV5FPNVoRt9pIvJN8iyEMCC+kTyEu1ht8Z3Pj8
wVhr4svOX3jc+SOdL3x/5FEwPiz9GM0JtFvbSxMfhhbFnZGaxI8aEo8CHuvoO9XZNTLtPbIndgrI
yq0igmSitWgVSrVnZ14nr9VuVUuEESMZ9EuJb/lgbaml8UcALwyMCb4afWL0mN9Qs+3Dwq95kjAD
2xdbKbTGElZq/XWh0fYpCDFUslVk+4aylraVQgA6xymgSx9sOoHMlJr6A6vNqT+nvuN4luNVmOFm
r9A94G/azBq6l1deQlxw6qWYe0OE5LsCwN8aJrdDv5fPxJXv7NINA5vsKvKT2a+rCNPTG490Egxb
KREzigc3Eba9Co7W8vTIJxCOWraicTcLv3yfYZkUjMx9Vfi0ZLXZZ4iSswdnPiI/MojwW4vUb4r8
OAa74N+oZqty8YVBWorfG77o1uoWosp94O/KVjON2GStlbKS+NAAcThTCqHGKHoF3UyvK70B1zoD
RBr+DiAsZDQQS9bt6gyc121psUTmEYjpcIPMSDT30mEtIXsNWa7GWpXEtzgsPSvDOOXP7NBx3Y6U
6rej329bTB5C5ZUAluZVrQUKhQKvk7DTgezYPmxHKuUnIXgqPhxP9MG64juWrwy+BV128GUUw7XP
SsNYr9VvtaS+7XiQrHHAlbqX654+e+rsdZ3Xdl7GFZP9yt4NUWHuFNAE7giwWt45wxvjcRpWv7kQ
4NNkzGnYmsFo9+VNAZw4+LtCIYjYOmTyIUqDJA0URhNNgGhJJMeOPGWQyMnRntcK52NtHUH62ekJ
8NwkTos4leFJKCfi6ZryPIxnUdJnIVDDy9PLMp7hnlE1ee8pSuSLLdZqoqtFvVB1c9VHa7UN8Qhr
DQ2jmrXmrTSgIIApwit12zp418Oror6GUyE5rgIMtr5OpZVWIeprUBV9fT3W11hNqHarTrqiBpoN
q7XeF/zMVqNyRc3KyqrADg2rwoyvtHbd5vol3LasylGOAmW3rc07K+/rj7OFILhxRHVXEIPuZvKc
PlQzTUhiCdTbxag/1CjrtZVUINUXMAUOOAIeLCupIHYu3P0l++JspRYgT9aaxvXWP4xrdSMdhrWE
eTVl19xe16hk86owr7rsOoUXkV1n5lWZXSfmVWQCmV3rDjOwbVyZW0nptQg9awQ5f6UaV8twNW01
G1eaxdgdI86PmqwL1eRXpFJ21kUnmxKkW7VWXF3m8EyN4TlX1grbs024UHI2yG8xThptDrobWxXV
aSECUTpm2pEeutEfiX9OPqD1ora5aLDAiiiCqQ9q8lIYtmsHXTsg/fvz3e03Cy/IqvHGoK42cZ+b
r7lhk7wMRqpiFwAVJHlLGB9pxcsXNBOgtCkEEwmx9WQnKEGzFWqJqFgLwcQSEpJ4qLRVLvFdMSHF
hzg5oJjo5LW+KybQSmieI2HJWzUT3wUTbEV+oNMig74wD981E00SGEjf6lU2URJ1YayaiSTGKrwW
gonvhWbiu2yiM45mfNLjU6mnDv44iUgdtYHUWSpHqlaOUXfMumPSofUP4vyY8HbwuQPB7YJaCWaG
1nkwhgdqDg85UA7tECH9qNYK4wOAfErIe6Pbk/hKJkDiZ8B6sr3BG+Ftafsx/FG9OFALg2Le0aKw
imaPziOJXLH9ZvNim/2/HKGi6kbxYxqy5qwDlJcXo3qu88KqWhQwoQqzS5fjh0mr4oew1fxhHIsA
E0KMzsyWfQgOXJWEoj1J1l2EXiAMGX3B+7pjFas62DJsGBRzh2yIGKaCU8YnHd/8Z5MDFthZ1pNj
PWX9U9Hza56W6Knpn5ToSduKIGQyILYYiA9S/sHU3/fLB619b+trhfp7i8fhOyqe3zmnPL5L53ci
f5fP70jysPRHSgg63I9x9JhGj/bykEePRvlgbWVb9/G4Vjrea/qdyO4NHTMcEaGkvdRVIe3jxLQf
slkiL7AKv6VmUr4j/D1oke3doqVAEdV36S7Pdef+z2fQb/h26K1Y73VMdPb0vl51keRBkC4Qrh2v
0rrRa7B622bOCd2scjQp1Yg2eJrV93JtOkyqDeXcNOnH1mG4SNKl5o1cGGUFvr4gupZ4zSx9mqFf
ejYxzdhBEFQQ6dSqGj7YkKCntFoj1KtCvuvzhSuwk50LY5LvtqcEX7oW4P3dnMQOXW+bcEcJIZdl
J/bDPE2G2zELzsP0faWMeN/a8ucN3lhskou6NIqLE4bbj46gcOmiU9tJ9qONVN3Nh5YRDXYGj2yN
wBB18a5FGP3G7db6dWVCo/u1qtlgYzhQBl4e4JmZAFZsELrnZW2ecpqAFwEU4TLbtwPSNXyo9fyU
tAtIBAsvNRmKBK7Yy3nb9G1OhznNxl0DVhmOVTKCiEDCI3JV/9ypyq6G1e/pS4U1l+4560mgENmD
X+N8pdn+/dT2fNu24a4i78TfvkG++F+TOpMBmCZ74ZREZfXE8tnjopxLro5Esc3Isp8cclR2RTq9
d6L0uRJG6i/pHD70o0rwXbJAEzRwmUUZZ+Q8mbeDirogS+XynVpK+rkfCnDkbVm+k9EsXtnPpqCj
U2F4/CQ3ZNj2c/E8deFloHP8rmXRdkbfeq5L5DKSA/8L0wN61E59pwi1uXNE2f5l4NNwM53F18wg
YgjtkvDrrqgf/3xKbIf8y2sT5iUuTLLpWIrqbK6Un7rteW7l5dCoRGl0SEPlIiPmKS26B4Xmegmc
MMAJZj+YVoonrFuSBxqgZH2NSREYCLROacMidqYSLtjSXPoEw/kszDC5jjtyaWdrUW7i6KND6iPg
7vm6nofuwtwzuooXzpW6cuIneRwxP8fEhjed0u1CBRDxIIthB5fcvLGRg54a0TFpd4bsXWTnz+u/
gWn+jha3dYMAkkDOkrt4LzvA/Af9pBq17FrMeutCFmfZ/KyskSR5BxHPjtjnSzwT7DdH2sfIkL5C
7Oi+AL28HQvpOU6N5b7K+L96X2e3oPGlN2g8v/EHIsTlbqAhKqdfob3Wycn0IaWONvFuVFT8jUgI
CAJRqxssB33lL6wSOF4DICH3ucm3rV9vVazkRVzQa7UsMV8lDaSePXC9CRmRttaAyRsMQAbA4mA5
e5KP9Qzt7kFrD/a8Vm4e0q3GOOi3kgzunQGFrNeqgnEMjCrQthJjgMANeNFSBdUYTFUwVEE2rttk
DLoqiMZAj4IaEVwF4CjIKwSThzkKxq1i46BOB6Wecdmo2TN5UqjIRX6Dr8hsDxrBD+3BmQ9qeyjM
gzEfMvOQbDXEQbdVGwd2tVYdB8MY4LHoRloG8G/UKsCdXY/BXK1F7yUHB1utlfIjvIkokIZAiwJn
CJQoAI88IeSKgiFaH0TGgQr1tRZkbVjV8UAdo9CrmgMrHnl6IBaMyux9raw1E/ha7sd+P8b7PmaU
8cbK0dZ1f3kWGuuF01jZHqgdtq79T2ehRaphbvcy51hmDkFvzPGpQ8ICwTt5wI++k0FgNK2zfKii
pGY6knbMEeMBDXOSETuKaqPRTC1AgDG/r2JBdIZBAMRghMyE4+HKyCRCoTstfKPh8iudicQLxjay
zsAUJtgmFfrpdcec4TV2ALQ/ugURewY8OhWsz0la05yge0+wddNjmpjDPSoZ56BU7+hg6XflOElv
0Lh+5aOgiHXQxao4Rxg7m6sI66fXomTTomdjJoEmxziQx3V1ZdbJM0ut9t7ItXKf4NvfJ06HwThP
SIZlmfGQzBgHwEGMUTV/SrUEFWGfYc+3FpegBfUDhDLzmJpGQuticT52uX5nt079ht+BAQgv7uUB
YK+GHE3WybRQf2lidlGZi3LSot24hHKzi8Dio8mTZs+WG8VT0AKhlVhXmUddZW7Cptfo28RmhPpt
/UZlIIpKCuu+TgtrrwyWeVoGrSEAsnK8tCxKAhciRsKrd0lbN2h1xE2fLF+JHzT2jbC6szbS3t0e
9cr4VI2iO5gdUa2VmWKCBOjZVxlidOzFEsj1c1MN4bnTB6t1wxQkSdm0NKdzh0QGJpbu9rCUC3GS
rT1q1MJ+qCpnqg5RLck+XXeD6NLauGQQg1nMyxi0C5JZtufmOa09VZZjb1nTQ6bKxA7A6o1vx61y
ndoheQqzSUhprMW3DUk5u6gdCNBDuHq7PderlXMD3UgS//dESs8NxLBFjp3dnSvECJBYOPEV3qfX
02Am0IGNWWcugzDCGJcJ7oRV38mFHREDT+55WgkutL24blOcCbGmNLfEDZFYPYUooADSdJ3SB3pY
dY+KRoj3UNnYQIxvSUkvMl+i/Nwm2RSMjmy52PU0r5wH5lqGMoDthw+iaWtyBtBQrauIbCP2ycqt
6Mid7TShgzCiRX8oQo1+VsrCTG6ij84kErpX2Dsh1QRc96oKQcZhbGKK9MkcR8ubVLodPevQ0P65
ameW/CjsNrotNUl9rzufdcMs3hXEyERJqAWZLuLTaMwY7NdH9I5/PKqLxuGWPDTfzRtWASq96Wr7
WNfL6JcCP1indsMZqnl/7slWOhdkCRHpuDiweXJXsJL/Kcf0sB+cbj4uGaMrNZI+YK26KuIUJFE4
aKx9iRBkgz5nJ8L9ZEJSCC1p6qn9Ijss1YnZvp6TFP1DUXbXNvfH7atmLhbPbnRjZ+ZSx7KSomOS
MDoFsZg+uHGLRlaCat5F86Mls/YPueu2c7AtmuZCjqcpKtZhGfBXTJgGrRpPfRSNJ+ZoPx6p/TSe
SoeDmNkW13/e7d3Q1cud3SvPki70E6rV+e7787mAi1Y5l+2r7fmZfq2ddKQPAmSwQmZonZPPtwm+
jZOicluZTTTmDHfuHMsiqUhhmTjSmvCURQMJ64u8EDyWE6zhJuuzyfZsTL4mMGf9vAGxLMLMDjOS
QtYN4LR/34hh2ZdS1DLPMgSalxncZRMiWNSkMCgXOhsylzZW8qamcuvBmqAEmTfNUIgrR8abUUGT
xQzP+1E/LKHOB2eq3ZruY52a5rh90ct/wS00jvIM0SSI9HX4PyrLIc3nj80cF+8keDeM7uynFv9W
UyfjsZBYZWUOlEaNc8a9kw7u9tQCM+6ybfrkUzPaBKs0+hB7W/jP2KFiEaxalWsALwlSZ6evf2zs
9UvbIZiyyfTx0E9Lc+6a6mu/BiVwZJa+IEveN1fjw9japEgWzc0W1sNKBOinpNERQ2jpMZIImzFR
trqdWUPw5Yrp2rEWHTuWxF1WTupbOSIPNG+HawZ236xGau4brebASWNxyYjyPQG3e6CbJvxiVUTa
5Uj0h5CA52pM5YrYBBfEHwwWlbhknRDmK6dMExrbynqcy9rsgl6PWGpR6PJrETC5pl/OGfnAp4XQ
bjiUM9KulJbb+mjboF5lkDVrC51m64MtJSVc4BieqtQaV3qpaqeyGt5B4gbNYVi4KpnE7bBwLGdr
y423l8otKlN9XxfFh8ZE1xt3asbyQ8gUrNZR6k0YpCvRnuRuqHY6eHyPNMyY3n5Iz7izYT0Q6sbY
pZJb10mAE9ud1oBebxq/7/Lei3u8R7URoZcnH7qb8hwpbT+emV9bXjXNJ60gYzkkPfN6qIfqWtKz
6NpiiVTZdcmuX6Taj+mT7ENHoOIbQdqmFit4GBNgIqfJ4g6Yuy+hBNtj2/TE87oIDMilMpbdZEft
eqeIu6Aqimd9PRdSwylAitZlkBHKehMZcNd1Rha0+mIUCVH6xZr0b0jk9Y+DbgIpi+b4fZMcw5q9
MdsWgN80X75vpCJspZ1R2DuLc+AYRXXauEtNtkuVEd69VC1EEjdcDMApKlAMT4fqEaQ7APDZ9NlJ
4phkeRHfRixAOYlknGpjDO+REFwUQRqGIg3GnpyG6Xpa86PmeZk8u3ema3uRj6HVEI9kTyN0AL3c
q9PQeLMFHCmFsX6VpcVRKfqZxYHhmyMxN9DrtN7VqyYAucO9okU0yFM9hJiDz4MoC39KsU5kPfnF
ih4lD0Q10fVcheRlLMIHhCJf5Cy1vhhRSdZHZNKHcojjXsMIdXuwLyo5iV4zkZI8xfKnunOqr6LV
LxVG0ac8BBMemlj6ckPbqWgS2MHk1YFJwW/x96YmOvqc1gDR8JubvhFpz4up1w/6pGtHRSM8tyIL
8ID10j73iWRxUKv3k4LSsEosxIuYJgLGm5GbiXQO/jxb/pX4yoWTGS6ee5Xp2y9qAcJjTbvrCVON
ERddx60a8JHKnuzMJzupWFjszxpwjh3/NyIRG2U2PNbSxR7JzHu+atL0Uzwb/a4ZnIdKqJ9kzL9v
jIN/WfngFaIsYfXTYB7Bq3w5DI7pMwwKCqwd1hlm5Saq46QgT9yWDQB82lfuwfOV1CNw2T6b/36e
/if6Vt1+H6yKf/8vXz9X9dySHtO9+vLfVw/7x/9d/8ffP/Hy5/8d+Pf+H3/g8K26/lx8E69/6MUv
5c/+eFne5+7ziy/8sku6+a7/hpfsm+jzbnsBvIH1J/9/v/lf37bf8jjX3/71j2fs+9362yKMuv/4
8a01pcdBaPDfP//6H99bX/+//nH41hafy/n1f/j2WXT/+odi/JNOsI2xnA4AfhZmA+O39RvGP21g
UCpSFHTYsGZl/kZZtV3Mt/g/qK35eQWVITpg1r4J6lu/pVv/VFdDoLVyiDHe4T/5v9f1Yr/9Zz/+
F/l6txW6fvGvf7wOTkBmz8I5B/dmLAN0+kpQsVhhUWv0enY9NkonzGGzDdhbXJKxWHNcwK+g0hJe
3s/11eL0680eIM6SleVtpMhHjVZEkzLq3JMlccWAJQmQMMUXRVIaV3ZYUt6+xMoLpLAdv24kBcy2
tdeNZudLi3b86YP/8QZ/fkOvLfzrGwKVAfHAMBCss4Dy8pSwRpEhOgDJVdbW523q4qzzF6N2PELi
nmwCYdxltrLzrIKWcziBLgSwjHBbMxkLWkrod54ESbeO6cgekAkpoEMpLl1MQu2c00aoFYN89oVM
SbWK7QsAJ/tirgHFzXMBBjs2q71iRuNVkVTNLlQLJKvlcvvnt2mtb+OnOSRvE124Rv9A1ZlA2r9o
JDlY9KGtKuLf6RY3dQNPc6qKr62AwEeHdtjlerZrIyExUdR0BJIzoHwnAmkQWu1NNzBfWsNdu4kY
F7L8rreVCm5LF7piN3aNvKkvpOk2tYrWM2tMOUC/SbrMoQCfjTBEkcAMsCeX1yN2L/5SG4dSP2L/
jW6GwpCCrArpX8/timaVv9VDpODz3tQoQxmMSDQMsyyvxXVqmdpuGB2WNXMpDXpLm/xhnVuIvDyT
tZcFclxyG+118zyF3KqMPIqe8IbB5RQpnff1y6mENluHuXEdJ6V9tseCqDyuiioIKZbyzA99gpGN
Fn+oHTkdr6U5wcPe5RJJFzrCoGz4sUmUtxby1FeX6G1HmVB+6PjQP8H89/J47HRRi9pMK3hbHUrL
NbQjr3P+fDLkAVpVuWfa5xapetWStOgraQo0SmJOkyWpFsTz9LmYmUJy3Fbo9ftobw+zfC+HDcxh
llalVBKuvR4DiSQ5uyivkiPwJZh5NuN8OxHK2cq0ZU+IY+79+Rh83cha3xrHNZI8tMU6iv9Xp1o9
1uMygAzf5fKKQ9aiunEns7geEys8bPY6a2qtw0S7KHRJyEUSURSTq8SaeZJEx+CEPNadrieNA/W0
YvbKyWLa6lMxx+G1PBrahQltfnFgJf75pSuvBKLrS7dUUpnoHxna6rJ+uVcGGaNRM0vprobyJJEQ
dhx0jCBjVWluOdpnhLtEyRoM1O25JlNginY1CPw31lJeewW/vwzVQBuKSBeZ6qurr8DQ2PUyywtj
2ziHLh9s5gl5d1ZG/V1Kn+iyZfgCtygvMw6ygyjrD3FSW+xy68Ex7uI1vbda03u3R5MRh98fRaZF
quNg2iTn9e1FaYmiHkz2Ty9G4gy4Cb71Vn73ieomtmTZMB1oZq86cqIkqlStlQxuUg3JcW0KdNq9
yBPltH0Bj4tn1qeXqgLsXYk52FRp/9ksC9eMGQgLjtqEjuxK3cnbCNxpey71NWBdZG9cR393IHDG
c99TVs8mQuuXB0LddxpZjGjNLbozzJ+hJRtK5g1wlTFWKjBYSVQqWsU5FiGOOlP/S5ayN+5Zr0lq
62GwjuHWCznHgP76Yj4tcm/mGgr9qWYFeGmiZ8PO0DOVTNi5zssXJ1Ib9PoYpcImuYWz95aI5vVg
l5egyzK0JcYoXKX0X06IOSFvMGOukOW5cY6VboWv5tVVkuboU2QyKCvxxUzp5c+OFJ0T0WC2GO/0
pgQ1kNQPUwlm0TTQHDbRQAxwlc0EWfZvpb785qMiy4+RLo5Uhj6kLL/cX6UmVFutJwblgN88ZdVB
toq6nFSxHiN9c2mswfH0rtcvcfHQVkr8hmXlNfiTT4rjhD/N4jKqejCoL1+BJZGB2qhqBZo72OZN
U1yTmie/z/Ks+QhYRt2JBqhS1Yt3sxmvKChJPRpG70p2oVwskZUsNjAPD1dwR2cLznng6L4cTpWP
HRMfoGEIFNXmvSxay9ctB2OVASyR1q1J6+fJAoJGE6Ce/O2GXqDm9JhPf1AznP6yuejXJBhLbjJh
Hdwuw5PZiTe62BvJ4+UABG/amuSncPRiLXh16cpsOQJnOFeYaU9xY0GMkp1Rvo6FJV9rFq2OOR4Q
0OSnfhBI8Ez5caOTK8p8XvI2P5FBVblYO4b9Fsotd4igk8k6dl0u7xLWyN9Q1DBifjVgspDhcxeW
Geyio3/1epdZ1uOJ2+P3AVPXYLw3RzUiQQtUgZ06T2Nn7py1LUHH568/325eOQE4ZPjb/EksGNwv
iQ95eciYRagTUtBXuxH+4EFLRylxF02KENL3xSMvmZNJZk38z3/1tUB2/bMKAw+s6AoHqryBl35a
JKGLPzEtwFw1JhLtnc9ln9r7CFCZNzkJS9ZmK1/asmhQ7jl+3qPIjHRC35Ncdu0Wm4hWCFJ0jAQ2
ktCCdT7yIEAWte0bd+PfDCQswjlXtz8zEAZLr+4dHQm/3YQRAUyZKn8ZMRxEces2am++S7W42LPe
cQ8QUdylLKbuRo2k3BYUTD80q0KjrYydWqADypPlS2022RVZLMVNnwnJFWHYPcjLtOCAyN/4fH+z
VwlvRaHFDWQlV726FLFEEYH8MiHzFXK+j5Ihdc0kB4SC7aFVizhYcvS9f96nv44YTEJMuVc46+Va
5eHLQ6m30iWlRWK4WUNefKZ87FdnbIZJEdgcJkTL2iE/UlyTZAQ7j5BSJJCGbbnGImLRcLTz205O
WXCIvjiZ6Li9sOxShE9aFnVu10iHngU+BBqtm4VY+iXDeOM8NDnoX5+KJtYuh0U7tNtcPaxXp0PK
7umcFuNLqjNunFkibKesPtiJtO+XlPu9jRQ4BMGfawgsYOp6M7nk9xgjp0hAHW5Ur9N9WStKXzcQ
A5sSOdJYqSP0xrHtNXN4AYRo7vDXg+sv81tWQ2nBmTbUTxvfnRK1d8vCNNYYnL1WKc4V4+ojXVgy
iHTpm1Gj0mWBXjIBUS9Vds4cWstoT++FDrgAJqnb2gZ8hmOVwtVSAMeKMO5RGaidr+ZhBzgXS3Hh
N4hOzr1B98WUSUfjxuFqaBqLMBFnhcUHM+QVg6zwkwEK3lgv2q7RyIzW4T6wpOkKZ3xXtrrqanX8
TdQACwX+wZIxtydHVuN3Uv+XOTIqsdLyBgyGLpwZpbV0HmvpUjaouoR4uGMqV/sVmRo+Z323GwVI
eTtSPHlaiqOmljOmhHb0cudzBJsPHLyMVF5GGCmHGVmqo+ZVJd4DMZpPaoJgWnQcfayKF0oKUIo/
22bRdNYX5RYZbv1Q7ohz0bT0zoKstos0DYS7Kj5o8hCBUTGFn7WowqZi31fwYVMk+4lS0VYMG8OV
dCk5CKU+DVUx7dL+TpgjMidFr0n8IQM5LBXVHVUZZnxKdHHE6iS3QNLSVm+X5Ewf0mL+MpFEg4Oi
hxNRIjOde66y1ud21nxWJVCzZ8QOzARzYQ9L3HxCLoj+18mas6pK14SRg03FYwX3KHQhN6CTLqXn
bJwuYVdNN5GSQ8EAxtU28xdRqoknKUS5oqxBhJK6vRnvCmZ3LlzNBNiHVO+68nMXMnBDAgeKuIDr
rKLlFBMgYsKKXUgZjceYkGYLwxpXtMI+1T36MHIGs4b0pgVqeJIAQrXapywGLggE+mtPGufNhEQI
jgYUf47/3kttmMu9emojuBthZruxo31zcvue+A94qll57s92x3r3mM13VTsoV5HDL+jK6Y7ePGug
Q/Mlrg3XIGP9tMjfTGMuPeAX+S7P4gw+OId4kesfmog407YPaaLDrVE59lApGrus8KYp7zy5NMQK
N2ndQjPWyaqAmJjsIh3/IHGbhleU9XOU8tk7nMmumucD6fXmCo4mAASgtnRKaBl3fdT6es+vSfLe
QYcljSyXls/F3ATItjq3VkjvMPr+VKuc5So3Q0IMs8Vd02YPkFNYIIILv2vaTMeEUYxB0t+NbXIW
guuJMyuF3/sGfI6AJvKhAfxzqK3soQfL48cxqV050V60qaSsNlllQv2bTZ03q/YQJJNZeTKtaxgF
GpL/0aHp27NaIvTKXZTxa2FBKundKI0rX2HyD+fB8odsFaaq8fu8D9dlyIoETcMABG85Mz49Y6IH
UOtuOopVXoWVxFQid3bkB62kmWunEgA4Ra2Am+bKQSrGx1h/DjuWr1rzK71CZefY8mPDFWmXG7Du
MsBGAXJDV0qUcDfk7JmQTICMC8wBLJ58tJePsjKZey0tv5i8NbXGOIHKavIKqBZpG2K80EloYbD5
SOxafM7SjqgbReYYVTIfDT2q1vCSSs0eslwJAUojuUWmXa7qZMwmekPSpxzGHoborw4dCFacIk+U
dMjN8rZ1shOajEe42gmisQJyPhAqq+Iwk1y7lPGwSFLlOrUXJ3rupUx5/dQZGy8hfmDX6SQlZB3r
PLX21Go8kDhwC6AVsmMnAQyU5269UlScnssqNJ7wT0oT/CpGIdg85vrzXLMUmdSEOeqd+ckQfbGP
x+VTHP8Vp1lDuFEy7xphFnyQoMlmId0W7Wi7jdyUyOYRyFkTKQNYveyq1m/Nut9QwUCTHZnsJ9j3
tbqkJyb3BGwAK+K+kNwLRb6Epe34Zms8dSl4d/Yv10EWeaaYtqRlZCjkSnBW48e8E+ZdnZPSpMWJ
s5cqtPsTLNDetnEFDfKHBaGjS4wYswdWHEIimdw8v5fMOCS2hn7LImUPcge+AxnxJ6gv896mndnE
N/Ejo9FvhWWLu0kYly5sA2Ekyt5CGeirPeCUql04nHLADlEBsa0q25YVIuaiCU52N68s1TOXSHWj
ifRou1MXT+j5h8G404gEKQy58PRcP46xJY5t1XNuwPnRnXjyksxm5GZkD5sA12qSgVzkTPWLHser
BpBAGor+UFmfDPS2dkxGlmFeCtYE3VhV25OoAO5F6Y1slDe6mal0BfOvulNrd/T3aCpKCOnmBHYs
h0bTqy539Mo1etn4GEea22hqcnSU/tKnafv/eDqv5UiRdos+ERF4cwvlS7ZkStINIdd4lwkk8PT/
QnPi3ChaM90zagkyP7P32jvLSe64KhH1E5rc20lEJsVbaogcS5KFxsFO7x27xq2gnJvA8z9pV5zN
MBSCjZcCKCDJuHL0O46p6gKTiGKVr0u0Nf4sAbpHu6Z+/EyzfWyZifPbvB1q8U1fBPahmIxDgUA2
EraK+kJpG8ua3LDNqHmb0T6A6s6OTAxvjdKpdq5Xg97X3JtiAHpoCGaoCxZP1sXftUB3GVCvTVba
Y2z2rDBtUO/MnRYRq5axgi4/jQZrpBEQo4OkP3WSEMLMZ23P47FvNJQsHXpXXNyi7VEOtdtC4gqL
jYHE28rwQcjhzWJJtjM84qkTADAQsWeT+Bdt3OJa+J4HwAdqClYLHiG2JqNiXmTzBcHoeLB5lW6y
sgmwB/KM6rNJ7kPzaWr/yp61YSUlFxOyGAx0pb+ZRIkTz/QvFKi3C1BgdtPo+qclDYP1qywHp3rU
hnRrWdCWTeudGw821phTRpBFqDxc3rZLE0MpuOkRn4dDzZ9l0rdtLXVKyAzY0X1452eVV/WXGJun
mm4Gj/rgs+DwmDJ3XbIlUqQt32rLeCoKXYUNGqZkRzmSLNZBjO7RMfPfzDYPTql9JvJl0p1kl1qH
ucWZhmbF2FQBaUVl4kcOp3ZoOg9ZFm8Qd+MpKypn0zEm3qbsxCO9OLuQkNjKNhx3E2gGj12wrs8h
MtF5dvtDN/EEz3WQPpiwzup8BU4a9bitHWJhpU+kAjVJkBZNNBgA101ho0A3ku8eU8nGynGDJN09
uCERzn58Q532kavK2rqyvbUS9T6KwWC2RN6C6AbiKqhNhZNE08jPVBI8pWcudWe/qTAQoNM5qBYZ
ljH1/wZ7+Qry1KNE1c6A5En3/oyrglyhQhXbycbuKHG6Ilt7qFcFiNamOAI9AEFEmjkqfRID0eBt
CZwaiWfltAhhusC60iU+mzOqvmFa3UcuTk7d3WOdzL3yneBRqqsaN6um8ltrIr9L94ZbT8bvzvpK
lKZxx2Fa74sMuwESBJO+qEeUXiVbKdwLmaP+pfCbFzszu2NN3QGb5EHlC3BRx0d969dnvV2ok8JO
UGirNjtwyOIDLKz5YpiMKuZMV5u5eah8GRxz06J3sp34hE1UCxpMKcYa9GX1T8RlwLwkijkpMacO
eGC2Vq69F8Wk3+PXcYdKp8pcyhtXuMD0OUwqppDwLqp/A/36VCIwoIFsurscIsMmxcwf0kITQyjr
PUjqnSBuIjBDHMQJxryeLK5+N+mkY3ra8qxs+2sytHsrb0PyFBENDcfY6vxIqor6jmPekP0/5ACu
nv9KTmtd3gEXoK2hHjQHe18K9AymflMYKG8X68GGUNV2z05OmIRrKwB0GWy0OHTz+awq44OZ2Fqh
fRKYOYTFqzV6jzNhScZYH02TcQ7UYSp4i/jHDHOayzZDFzg53XaJSG6/awl4IFtrRPZYFMe4dh+p
dLLHjrpqAH8L1bO/0pQUY1PsNFqpsEwGCg4Vn0Zr5YxXBnqtnH4NiwUFfbOHrPAh8s7iOcINUFiE
e1PFKOdUog3dWtCKN5bMtWdZq3MsHZ6q2Id4HiPdWL/SplmSY8A7PZrpRg2FHoEf4euNm2sm4p07
m5fUNDAE7vU6eyhtkxAStmtNr/+kjfXYSCPZFL6/+nXQIdeGsRmY2HFHE9/Z2lExNOQWO+mLGjem
iwrVTlq0u53XRJpNkoHzpeuTICwytkIjR1fXaKBMgxplFpIvvwu6dff9WDkZFvts3C62L0NZX8si
fuHNKMPa1d8zz/+y0Z8Upvlm852tqMTSSpNREecvbhLfKY2cbz17kJT+zL+bQwpvcw95IUmu9Jaz
6D6GZX7P2vax790yHITYwPHsAAMQ3UZjlB2LqoKouLyiVrtWhXkLo9VE0iQyDlKH8FkLbFWHORHh
SrigljF0GuAWxHml0xPXhpTclvdZ5nH5lVrKcDMjna4rjFDUbRlW5rA6dfQT/nFC2AyDaYX2KtnE
OLtsEclxGHWo2zYeThVEblKloW6m/+osnglmXV5nk8BGv8r3aCgurVXtZyPBFZC2N6gV/RN37s42
pQmPraBD1xJCCin63GZBOhEEzAnLz05q7xBJ823V27+5Zm0ri2eHcy5u7GsRgJAlBWDDfX03ex2F
L9pHhoy0HjGtgFYEKKIb4G6QQLZzkGHJezI9Ux5owZ+sIj8OVdVEMEDRJyNejbwkm2BQt21ULxQ6
ldSPaZaR5dB/Zui6kXyOCk1WDJy4baYPMzcYA+WgAtImONVCuynQDCFq+tA02A+p6WLAtmKNhq+H
hyrFEeLMpatM2jhK/faApcLf0nXyzUPr7yVnpEmrYghU/9x70eIZBnLp7OIXDJTgIjzN7JQPbsb2
YUb2FnYyKyKHQ2aN7wjjYkqvti1SorLLZLeOYsj+rBEklguwVDKSurnQNpyaWNmZ2/DfD60h80kZ
rGBXdwUvXjw+Fq5JhnJReKQiIKlJzYW7yAeeBDcSRm8dcxTF68xcGx9skhQcqPRTlS1ncr49W4JG
i1mVYF0GiUILjPxNM8ejxCqiMV5mX4ze0Ox/Y0G1RCbQ/aBsHtP0KiZBFSdBv7EhacPAjuuNU3q/
4Mu22mVhqrtvYzI+OqYaA7jmMLAyFbr+GPZBu2IVVg5kOTwWzXiC4znsu745qnkgNgn4lO0a5VmH
pRQVLY8RQkk31HILutHS/CsNMZ1S190kPu3CLAkym1L73c7ZAi8G3+cyfu0YwaM546ZRRZOHaUkc
DA+KC9F+Qw136HXXXpm3w86ve+8Uz3LnVSo4WoO6LQb5PSlSiWAT00UYiu+76e67TD6Ahw8TbGi7
mB8OMU/mNSuUvgc/bm0Gpc1b98cXXRl2yk53AA01ug0sqAJn36yBwmalCN9KBBvdzmAQOMkFaa7/
DHhzEzss1SrxNSNBDOusIW8gz6qtlIgdR4/LbZpoZ4SZhYV27NYZUo1nOK0q5hn+UKBjNViLQuPM
x5syy3fAHi6yxgXPyY7u1GYusbadgfgJEoZ9gxd/WFa6H+EM0++6P7VEs6CwNYVDnjziPX0tJz+L
dHs9zCYuKkIl9K2chg8NRTdmjePsznhENI6B+DVd+tuhKff+6J3ZZX1R0yRR1havLbayvir56Qz8
CK306htsJlOnu1EfLJRpf52a/FAiL1sB5TB1DUmR3ZrRxCHlBU29kZ5/zP32i5kBLlgQYOzHpw06
Ey5RxPQUH1qxFZ0fR5bDNyRGM5w5bAhKqGhDw6EI+CMP44YxOZoHGr12qKhOkdOUxQtw3K2FfQqb
do0AeO0dBCNSM2vJK9VgC6jlNLmOjNDaM+NdpLnr6DlQqe9ruB5ROrXAoe2WwjdGLm2ITWUx/SvR
VB/02RJhS0U6xjoLjIRnH5AUrN2BBDkLlEJtPBESnpwyE7ZFMmJeJjONrea4vBJH/q937SvzkX3v
mB8BUmiaQrcPrZHXZzS0iOUoGOus+imTce+7DO48NatIdWAwpWIcaqbot+xfztQ1AYcfGmod816n
Yy1nPQgth8yyqnsdVPNY1+xreTzItM/DahlsCkfngoGGwaqUxzoe911qX7I6/tVm1YBgqr3QMZOd
0AY/SlHg1jPm1DKhytGZW5QWmUSimtCVCC/Z4njb8LIzD7AH9qQeWsppuCijS4kS7Z4tdLknWr3k
POLsEq2zTtN7rJ/2cB6zOt8wwi4io7QYQWTavUtAnekxRCorgGAxLLahblkAaguMCgoYNXugCCwe
TPTZgF0ZTyoJQlsw5tGCy0R4RTc3F5JIWkj176JO4SWSdOP2xHNOVcwBQcrBYsxAZLVrUFzd7nmY
UTuVi/3oGYohiw6SyiHNXk1XBD5kR8O3OTYdnrRpdcKX/JNEvNFTEsg0pjg6O1CawgozlVKtp/3t
Emtflkxq7ILYKXtdRbrKyZCQcRNmiSeA3eEZ8zCDSsxoDuvszupfOroxFLDy5DVjxbEw7ry64MAz
deYnnQks4or8UT+JnGlhgvfPY/KXD/qx6gOaSrhLpe62XLzoGfCJ3LKOKSIgpWlUeuZd3/ZXS6Q/
pmOO0Mg1h6fDco9Z6WwcYiVvLBIoFiO90yr51MRupIHBKvPlxXKa28AkraGMreUOMyYenQaGlyLx
1pc27kZj2loV8PVcYSRwPBQLjdt+1/OMjS0sdl7soCxxSyecQ2PsChJ/uz4sO7u+GSZKPZ25bm2M
CGcclgU1WRqlvsg9kPUb13yfbGAvs7H0Yc0PaEc2yX1frxPJQPvuqRW6CkEegn4/rIaSZLVxLZi6
OghLOLNh1Y1v+m1cxly8CWuUCgptqgc8Ki2ZP9Qy0JSL+34pkyhVHEQ05Sz4Az20chuEsxwuWsGo
x+nKLacLrXcFQcbO2I0Wa1AklUKYpuUUlvb4wixLhbHA0afrhofytfrWUv5XXd0/4pTQaCJwmDZV
KUO3sPVIu+dVpE6aGa/z/Pqq9/euS8qvLcGhZF9YO34afgLYf7CYdBA1N5mdwU5ypqO5qH2jlmev
ASuXjv3RjjEVlSNPhZnEQGHMnBaOvqDvMQw1+qcZA3+uAiPmdcrPjDGpkWou4BbIpjbXbCMs5q1T
O15IOtrpCgPkWIBMmZugZQJrCFZQilcWGEJRMk301FJiqezTSGPjjgAHq4RWNntPV1+k9SXEAS8n
C9E3Vlgb+38DK89w/R8aK05r27oV5IXu82D6YU1dPc2Js0nwZiG7z7kCbI4mUTjmq8vUFyW56ss+
SgqSC5nm+sfZIIcOpDQHVXkSgfvk9N43lwiThDGdz56Z/ARKvIxkVR4zUzuhDAyZpVVslX5d32Ms
2Vxtn7o4jV+lyH+kpn1Ys5KRFsfE2sjzPBFBlfDX4BuJ6snunWWX+shhuOc6jmZa77Zm8Af5Ognx
7WJeminh2l0+smQckrrYNTAeHIK4zsYCGtycXHKsh8+6o0swk9vJ5YlTQxbFWWM/W3PM+ztXd4OB
DMjHTK7si0svErU8qWP/vOTjLiXj4sSpttey9B95ZpeyW3foNW2gH5sGGw/5KzSiJ+Kk2ynNesm6
/oST6KaF4R+WZgfpGxlUnC4/5XznCTzyBqaEaKmMMUz0agvo98qLRD1Q/iZrwzaZ5AdWCRdfiuxw
Y/irJmdXOm0PW4aVBexDd2MI+6WfBqrMmhOJq7of49s6qH8XiVUzHtyfmWlE3ObrMNS6XYbiobVE
S0A2xJDFR0+TM3RcPSK4Epybdpp2ukiCG3usg43R8aXX03XsCRDo+jSJzAF9WMWrEllkjeijtxVz
/1Nq7WsVtxAzoDK4U3IiTMM8TsGP17X8PeJnRjtPLPybXayMSzzYb0PMyYyzK2TaeJp5bh1+Xvls
YZeo4Q7NyrrTpw+g5lbkGvBtVRBvxnEblA5f+fRZsyg2YBVZgaYzXe33mTF/2wQV7Fxm961vv/am
c2fGi3tikXGMeRuivEHoWOSHycuTm0xUkqgdSlVBEnzl9hwYFdlqqfrnWxxSjWbITaz6i0O0Nak5
7EPGay94v12EMVixnlN/4OXgY1QbUJaW2WBI49MyebmMsoVTsZqKAphJBWpKAolrKiI7A6lvJ5dR
p5/eB24HjMjvcrYSamfYJYRKR9obyJhPrSsYtAT4LD0yLXOjLIEXdUE4ph72hMS66HNv3uD2InGU
+7JT5EU7lbzGe1OmH9LQ1N7OSFs1C7zZeQbNScbVUzdZy8Zm3BUpej1jAgDhOu2rVXhVFLgVV0Cj
AYvXPBUWX6YIKIpaDhttRn9RDhiWS3eG3laRMpezzEf5xPNJnrYTTMY2ZnZFQSMealPW297SYzwA
1ZWJq703vYThqAMeyqABj+IGM0CiH8ANVKGiQYNO2O6WniWLNoRmxkg8b3j0em2891yMhgCCtLBC
9EzboPP41+anR0m3sSvBhRtQrnC4dQxDxjdHceaPnuZsdC3/cRe2B06rVCjbCka1R6kofC5kmuMl
YVvKWu4IM+/cVuypyh53rqkgfiVDdyYR0GbdWIDwArG6NTodu5Fvn/ihf4N5OKLkbsI6pxUactBn
8GQcq986UDPCZmFY3CukF2X9wDaaDIHKYfsk7X84aKFVlx1/yj3gFT3i8BNbkTK1yjezpJ0d6GlD
81QpBTJ0VPwxBWOM/sGxNdACjWSBI3FlF9opiQWziznFs5+fIBSy+LWKe44DrPyOF+nNUvG946mU
SAM8IKmMAg65zRwYS7RwtKst+2+HaTNDgmBhxam9JbQlle+/Dlp879fxgAZKhywuSffMWJcJMwDM
NSVuVLYD+yIIC2Hj9Tek3nxnGp58+spzVtt3DBNnPFlqgSAGTB62QjYP3xPb5JoZlpp/jJ5TRJg0
DvBGWLjR2gporeyyb80yURC6yirqlu4NS8lrnFtwkrJ/eWBevXlmFmc2rzjG1LFrCoO4jXqjsOJs
usV5UrFoIi+N6doyL+qa9KiPgK3YRlKjeEeE27eT7dSR6epg8rUs6sec16Up8T7m8soI+tES5v3E
bDzUFVyaZIIcanaRLtARdhN1QhUHK9M02PsEoSdT8+06+QlBAK+6593kqHsYPJFU7/dPI4VnXXKL
414kMFmK90/d18gonuy9X1RNqLcjWn49f86a+HF2u89M1NSVJLiFhKGQNZ4OqPVs85HV3Uq99emb
6mniV4W9SdPlzZkrWqXG/x4BnVJnjcdpDH66sd84hrwKGRvbMrPfWk4R4lk4k+Iuvu9ic5PTRifG
Y0lYETxCXMZGQ3sIvoD9e1ZeY1m1J7/5J+j9o6V71qsF6WAOamTsEPT5zo1uuM9GoL0hkzu1oxmE
wuFgriUD9nFyKT+r6REf+60pdPdQDIzqxnK6rXhkxu55LKlO2PGinS8wK/DtjBrG6YX9yJDLPcVJ
lREAIDFCjmITm3PKyGYJC3/47WeFlCEPLmbO1Mwq8ZoNY4HMot8vCW+4wnKbm+LXTxId5F2/FYSM
pTVDB7lmz1QFjxuBBlxh1SGQrtgnk+MykMy5os0lDBaYRzM+Lp5Ud2uqT6cwq62uNWeDjNEwKKhP
GxLvmwJ2Zdw0G3Kcxp0W2wfV+GWERXdtbZKN1cQzx44deZaw11UcooFZPBn6pSvKD6cWh17WL7Iq
NnQdFscxZDCU01Eg+P75GbWHaJjqrDupcDC84NhW46vHToBRUTVxURICmtMOTDHQ59wfj/hgsudG
1/d6NSODrB9jycrJMLpPt2WQ2NQI1BwHRGVmiW3dGHOozOXbTH9GVh2HgjVngpU1Hdqn3B23bY7M
o6IRiOkANOMiYu+QM+ul0nAp+3D+9b5+M9LmOTO3xqBlP0VtjiFTBa6FImM4OJcPi3xsJzog17t1
6uoBHRyqHpNWVcwhPcA+Hbx9kOqrX9M9LDq7Ekgtz3WcveUtfAyTuVVgl8zfPK/eltax7ryPwaA/
E6QjOd4OC+Q3uOEpbI0+38hivkEeM23oOpPIyJlnl9r8kohZ3xUsDnG/3RAkDP5v1bzaWnVXTN7Z
SpqnXLLPDxg64C0tbh3GJQfbJfXdzmgXWhCbDVvb3GoRQ4l9bvGlNeNI9lWBsof/X1snZ3tM9gUx
4Cg5utcxc0nq0rjOyHxauCAc6DVjMnon2f5k0AkbKix2F84rVWG6rT19hrnoHKehZMDQ6j5yOr7m
wkjBJ9RVaHDSbLJxRMkhxb5Axr9rYvHo2pMeMpHeacjw+Sbfy0asbnymdrL5nPsca3TJOVbm6cvg
jtqJO7jYCMwxBoO0Fa0tJKlGMwxzyuXltS19dP3+s5l9y8K4GKrpOVp6HjmT8WczWXu2x79pGhOQ
6aq3vuZnPXK3S/rJnVvnn5eq8inVPOvSzlrkxhYYqVq+jfrwsqgcGcQr+tKGuJjZGPHbaDt9KbNt
I+salCPt8BDfmDCKR4vtkfDtQxnM1DiWFsFw8WCkze42C3Q6zgHkD/iGme1M2PX9VwJcfYcsjMf1
xxsZCYnes+8W2p1M4q1O1YlCXOf+gomaltkrDKXPJIAq4WjGryp0lvPKnKLFT/71WrvgfUEQZwc1
hxjXaU6Y7s6bmrfZyH91Ur6FRzp90gHdG0rxj1mPO+Iy13OiLan/bJ97PNDdXeMjUliCmgEL289Q
H+r3AVa2bZD6OUJbHTrWB0XJ6+jY8XY0XhbfByYKzMhty70zoqgwkoB1jYkEb6BTNytV4qAwf/V4
7t8KkrjmrYyBaiea/ZTNnD9ZQ5a4M7wSwvXWFZQP7A2e22LR0CChkJ6wwTGPYWJLeZG6XrJ38nfL
m8ud7xYf3oSkJGOix4zhVfdblj4c3hvT49isMBvLvG5gaBqC/wZjhYZNPMUWNLjWLA/Cyr6d+uEX
ojFjzq7b9A5SuMHKr6MFdWDYImaeznFvTGGQesCWgu4qcCdzngEb1twKPSFCArOyVvmRtWlpo9ZX
5F+btW8GVvRwyYeHZGRK7xXLvuhGMoigrU7WCJW04A2oMeeGjiQgo93N1XqAaUW58ZvhNw7IaXMR
9Bylb+31THJCIiXbECf8Hiz6WS+9G58v5nbKKnOT5N77YJntfmjnk+47e2P68RvbOaMy+uoWe9jX
QdNt9MVaEfP+Vo2eH2qSun4U1cWcwQ/38/eat85MnR/cyFBy8i1q6xHYCDU8LmW8/6qNxaZxgz6a
Bg3uuz59GWm8bjzmT6VDHlmQV5LjEey4N8GQm9RX2F22GnlkD/P4iO2931qxF4e4ML6NvnvVy6/M
hVBluePAiTcjYVA98xv2UlWDxi5HMtAYSKeGJczWDR6DuOxseDGQRXRDkMNAhzv8UHOnqdcFursN
iDBPAvNLM/riJHV/eajdWn8YrfSxMYxXX/fBrZWKPChneR4qp2QFptuoNtWpkkI7EtIrQCPl90bg
SCbBKHSSnDVPBZ+lE0xsp9gisFI9EfWwt+pFe9fT/rEp0/3iLO3GWgo2XbidYift7pZC3GQm9/fo
BO8kbqcY/lpkeTQ1O2FQ6YkuZTIOLKWDl2kyf2Kui7LY8ZiR+s7AZmrs9ole14zAK/cea7cXZsaj
oTEbtZOZUPa2k68NP1hsh/IGFhtc1LZ4lE2yY2F9JkbNPqeBFFGmk2AglqvWMTIDkwRbY0aiFbvM
ZeNp+fUoy6dce0qb4mbsU+p1n6mun1kn3ckR9Xjebb0oLWoyJBiF41wAFgVRg9h5Hpjmj3Mijosn
Sf/JFpJ7gQpyeY8MquzpfvLmjxLm6mRiWCTG7SpV0N34rPIjleTHPjO/hAcsQRAC7framZD7daZW
WhEWpk9HxyaHOxzmqkrAI22F0CAxZxVywBqYapNFHKDp2S6+x5EDvvPK+zUhnTM410NKsZWqy0n6
gPIz3jIgPC5WkUbifqIkPhkAR05OO44Ra+d7rAbrzDWDJ+0w43T4G+acpCq+N7QcHXjn98xB0k2z
lMMtAXK3KL3Ru9hVWHtrouFMyrlTY+WzD7IYb3W/LggZILZWeY89pDT2iVZx0oXYgZm4FxqBMST0
wjtnIk9dGZNKOnmbOGOv3nZbi7EXAwWXQ8KpAqjrH9Nc9KfqUAlx1LPkueuDi8WVRK7ympfH2kMA
iOyWBLXATOiNVZ1bsz8a6K/mfL737XEXx3Le48nrjoHG3KwvnGvF8D8s3AbNnVYWhy5Y1w7cfRUs
MsBa1othwllXXp3+K9odmIc3xpZVWGJJOKuJUm1U1T8VgF7Wc4yTJrqTECYT2UY9eXJTZx4MDWCy
h5oUlAu6FEorSNZ0fCkz2lZzEvZlCJMDJ/6eluUEBTB9aNKp4LVIwQ/PeyLy5l9fGBcfDm8WLxIk
gyYvg9XnPGCQO/4+JXuOcOsKqTgZcNrZTHTE3k3Cj7rAHdpWsf5ge668bfV0r2RrPAzrh//+ueU9
tN4wn4XlY8uxAZDPQTsAwSWLYWlqRsNT+uR0QfoU9BqeU9fM9p3nOQcqKDI8PLNq7tqG1sdI52Dn
rJ96k57stJHpHweQZvKqQc/0g+KWc9u6+/vQewyLfBvelMci6KYdXmoVU/YmqbyfsmxCK2i1FzTo
ra3wSkDoOGuxv7xiRftszDq++/usRLw3xlXyqHo96ldbTBGrey5w+y5jVvLsq7bg3B7c/d+/zOyk
PubOrVnbAUWtcJ56d2meBpuFBZ8kLVdz1UEYzrNNja/0YlmxcdHb8mwnTnOnGyBnY9lMUVpJe1+j
z0Cs6kwP4gkgvrFb80bT3qOyntP6nTH486g60hvbONgNGntLtq1pZHL8w7sdGG//udyRqwHpc2by
VMEYneW60/z7UKiZ7WbXOkdiYKI/R6aubHEzrx/+Pv37UA2kh3oLKy99YDaY15FbOcEp6PEyh3/m
sa4D4td68XerZvFovrsu2UdDHIhHxw+Cfa6wfZnvs6nfg3+KWvT8b1Nra5xX3UDeSJG9ZTqVo9+P
6DRk+jBTOW75e8ud66jy7FjsC620/VK1DbIZZ8eLNMTXsH7mzQu4bxf6lr0oumYvfa3YK5zHxo+R
k/vuI3rt9d/8feiktM9lOVxR5/7oqNie54EhjeG71mtXZqDQWf09lK2Se1cSB5IsZTT6yO1wFzU7
mCxyHVq8Nn6CxgwTXTRBO5lDAUZ/Ce5rBgr3TA/se5uUOeBfmOX6LU1QzSxDtwAC8cFNhXWe3OEH
qg8jZIfBhWd2z9mcNneGJ5o7SbBrHQzBuQJlJkG19zO8J8C+8vL3QRbNqZ5aZtQrW2gCRS1MP9tW
5OPi4dLsd1ByOAHnD0yCZCV1xv/944L6zkMx5mj6ozBK8yGbGUYF01JHpAPGwN95p9Bn9UBtbB4Y
jBiRxtDxxW+8GraL07+2RYp4oUAusxQR6vHkBmhg8RbEJx8n2VFvuvI1b2txHDHOXLQlO2MSVAy2
NRYq3gSd1lW7LnDyiwaCapcOIOgBAFA9siTlTkBKgyZURUUqr4ZTB/+Y0wqFgUnpFVeA4Y3ntSwg
NrhaGBO56r7o3F+GFTZxBFKGyqiBiK5vGvWW88TwpLSN4cnLq/a+aacd9bMBN5zvd/j3y78PVmFj
Rp9LTA95ERDrfdVS33yiy09fzAmSuKbH901j1LuqJ0Sg9HEvKwWTxq7v01T92J2ZnP1xGrYeYXOn
tum/dZ1dTyGpDsEMWObNPDxXgTusHhVKea/vdqZo5pOtnBwieL+vPPtBcqM+FBPgbv578mAPanhC
GRiSC78DQ5zATedDMdcrO51f1Y36aXRsB6408tAruuwLbxa6Us7WS2XlxmnsSY5Iait5KJkgsh3/
VOhnfvSg5ihlrPPkIkvcu4Y+7nHE5gSzcA6bnk8mOq6xkHBYe1dj/t5qWXIH28654PZMHlDw/06I
V+5USjZwEqQ7DQHf2ZOc0BDSXPoJ2NAsLffaTP9GnjyK10aP93+Hg1pPhQXyNpdeujNQ5Dg6A3bc
GaS1OqKIximQJ3AB6Etz8WrWDiKmgIK+abLsLdZJRu3STu01d8zevMx/d8qm2jlrjJWzwpQT0lvP
1vqrlNCAGE/AQ0K7z666ffe8tN8jt7d3pC4NRzlDESl89ohDr3T0ilZ1+ftgefZVQx17/vsMHxGv
c5Juco6+/34DLoZl72vfMgaWhQR9uNPa/R8e7A8U5maaf4gL+7ddEwWr5rtq04G1dZa99Om0MhDG
i9CSNTHJk2cNC/7GF/lEdcBgSLW69aWD7kHLZPw4CQL6OisQsXf29GAX7XI3zmxm9KD5cNJZbIJy
Grddbv8rzYDojZGFYuRMqDvivqTS9YQb4QVLb0UL6VextNtJ7ndmudZdq4/6bb1+MIsVnvf3ua3q
dIdFz/rv06Aa6h17TRdRBr73cWlTVtp1eRqd1XTltRdMaTkanC7eaxbdbS18FDv/zxc3EUKHJB+x
flthTuNsZue/3zIOXnmTuahUeBwa98rs9Nr4pvxq/Oa5Mc45S4Bbd+WlWTYgecvTyijwYje0EBoR
XsJU5++UQzOBnkLsghYdc5tezL4uDxZymkMmghXXsKbAyAeVEqLDoFwBGZRK3vz3SzWNu8KYLDyR
KfqzoTBeCWszwPPKaQOVUYuIByNerkJT3JaO8VpqRI7EnJuFRYn1P67Oq0lOJd2iv4gIEs9rVVHe
tTcvRLekxvuEBH79XfTEvRNxH0Yh6WjOaXVB5mf2XrvUs53fuY8sJlJcYOwOy4Jxaee77IpyVscJ
EGfqPedpYkxzRf1HwEJb7zivrXVkZP3dHtOj0rkRBsCyxLlWQVZpcWDqH3ra9te75MW4Otw5G69u
v1NpaDtt7sZ143n9OVZ45mzC7VkQ9QfXH19NvwEnlmOwFkb+giBEU9o91SaL2HJiXjikUPvRcAZm
iU3b5/W797141Tqb+a5kgz25PRKZLm6OBSt9JSiJK2X8g0LFSpfg1hNqeP2Us+7ohFVcB20E1TxT
mWRpezBG9HaO5hCqGfXJ+fcHQyO3Ik7GXcoRw3In7LbTkL6LvOWWQwvH9Ja5P/UjLOyawbrOrlKL
rSDH+rTmaPrX4qzZzSqBl5Zxgdj2bTYbts+GdqoH3Vt1OYHqrY463YBI8jB55c7U1YV6ddyZjgpS
tMmXzLX46DjnTNS5ql/SzDK5V8jiP/LIhlymu+jwWPOCXHMeVSLDAAt4fcEjoB+qsbb33lx312Yg
Z8TOp+w5VssoLRf2tezR2Wra+FYyGvkuLeM/P1l+R6sYgiYRVg2MfWI7owHco+7yn/N4fOyxnyFW
RyspZ5UDR8GZ5w4e3L3CMF58h79Dk4VPiOS303tr1/V7nYCY7uim104Ny3y09MOAXTRGhTRj6vSI
tUjdtz5iNEAXQAapWY8EbrX9Km0yQBFieYkBnz2NYuSGFEfL7rTHrHNfLWxjdJDuk+kkBQMbdhGF
aOo7Nr2PLmX2mQzRswS8eKslPjiewqffH3CrPEC7tU7wmjz0hRGC7P9XPP5WkL+/h2TSRXDwrxlE
/YCbEzdikhV/ssHbO1mSbWWr5NYc6VtB3b7Gi7LYF3yXuUTCcyKFa25jA+iEszQAA8fFNdPltyEq
PtYFWfD7QzixZ5/8cW0OprpBq3O2qUUT5E+NfSdfAbxdZZyEcONTO7nDPnLSdl0y12O/VMj9tEQi
CK3sL5x/NgaGY6zLs/rNEmSPdo2jWFx8NDoh3JjPdO72ccvHErBz6fbQc6dNggD9sxHi4OSZ/1J0
6Xwo++S7tKuLkXIL68MgboansbyOGWCkciJSpfR30ziz/ioNPcidflqHXsINCBzx8FtZ1lo83lKg
B7xsiv9wzwzQQR9/B/IAhFR14SoSVIIFsqOD1Bm1Gv0kaYQw+UxtTQm2wJAynr9BxNa+0FDOdpVe
XWTbVBe7aba61UzH31+JrD/6ep5dpuaJEY17T3sjfNBc7WlEvG2Q984OYGaRaKfi3hZxFPhZ72ya
5Ze/v+cPXBlqWEzJ08LbyutGnPpU8lPala/amMqdxULr/PsDWN3qqPgK4thrzp28aXFDcYca4zT1
UqB6sslX973x5NcsYBvYWRsv7M0DmiGe/Tocu1XdT+Ub3x724SCU4ULavKV5eQgHxTLUYZmsAClv
+C/ZiGCl+5w66lwx0fuk8THQUwzMVnKkQoC/oksCXlCtPBnHFxcCWdGp5KNscVfookSsqRc7KRQh
AYbTPdW6wRub9cbGrhEIaZVXnJPaOo6YttlJekDzncxdMR6Mt0k3YqYhqvQ2d6cQ5+Sr2WDtXqIt
OxNzV1Q70yG2R+vBqf2XBNsq5IHZx8zcO9e3wvcRTQibxeNsO+rCzPg6yQS7eu+ofJ+F7j8UieW2
NyPjhKHtHSESko18SLeI2GhXh4ThVzfrq8kKm0PXYxVvvRwnqzANYtrsq99H8z8rt9l+j1Fy5btC
1JXb6HsssPdyyVUTTVhu55BkqQpdxjZ2cvfU4DBhVONDwFy++aZkW+9PZn/L2Ejd3CF9tFTff1V1
eBVTVn/aYuAiJ2T9cbRykCP5RDhqyGgi9GwDojIClljWxCXBLdlWyu9vvz+DzjPcYn9+xoamjkRa
yMB1oJa2y7nXzYY6F+07cXrWtWEEuLed4SdK+dXvLOD39wel27s4dvA8T2XDTg45k16xl+YZmqML
Kp+yw6j3v/9IU4Mf6CBTcLa7xtFCiPdLRtGWE+b3Z2ZiDjtIDK/dktT+3x/m/0tv/8/vZTZNZA+9
5z+/TFBH1X7Trf77pf1+pc6yJoljxDa//6BPKAaFmNKTIqehqebhU5icUxkGK5Y9WbKLnDkmNUhO
595pWfHj5kEBNT3MeTg+FHMDSr6Pb6Ec6mQ9f1WNbB4AW08Po2nzrSR99/cP2rGyeYINOC6uAfIY
CN3aBGjNov5cLT8kpYso7r+/LlAA+k5+0zDDfwnPxbsAxvsBzmZ2HoeuRpmLAgtaaACO768urOc4
wX47cI2S76UOnmV9oJPBrG+hTfF03V2nFtZ4M93yOHNK+zb4ayNJtgwPDppjPqXjgx1FD70RD8+d
Nn4mrChkG6ISbLYRF9qFJL531u3aLh4DWbvWxXfSaAfUyFtbxqZnXb2urUzbF/konidjwPfGArmB
IovdgnxTVVdn+pulFEtpy7JyPgjFd96zqk9VjnCj6Dv2kZQIyp1WrMZIfldhrh7LtLfXeFsOukFc
Gdm+CKpR7iT4eLT+pFdUi76HGFpP5pBYyjo8+2NLu11kkP/4FUKqPYbb19BFagI/xN6ohMJVqfqY
wceuO6zitYi1jcHcL14wvDXGuoKktL5BVKmPUBhaNyZArvZIFp+h3VSkmbvzm2ezDrRN9oNpe2TM
9mPqLLStXI4rW0avdZELzvxxM8keDaUrs40ZjQ2L/3akpXC20hp9DDgu0X/IViXzuDXGV2NNTI1s
t1Q3SNFjvOUaC+00P+ZxUjECw8wVl9W9F8Up7phSFkZBZIjR7Mso+3b77l7gktZS/xaZzVuCQ/hB
74qL9AfStRp3PTjMrLjC8ENo1aFh+ABIAK0SSa7thGMfWfqAaktXL/2yQrE6ZEAGddSmy1V9Tmf7
yPZ0XkUIBJdmfa03k3qmcbxHkPWW6RkTdV09WRV7lFYkmHk0X5f7keojGs92iooJC6p3SsizOdka
o7Q2JyixtZD39Tkw2+StrYrXZvaYS+io0xrdJqFOP5dOFD02DYvdku0N46QTc+hbH+IXIPBXHb2C
6xyXDHTHyQo4upenEyBvLAciIGWxp4vRg6YS/xp759hIyUbyRs5VUR7mpmSlDe8qcPX63hVIorVI
XsKu/VN1yZeGvXHdR6rc28SN0oBHHoLlkcjk1vke0wSzwkCAxzAp8rLj1NhkROnldkNjU/yJZv/U
12Th4VqkG41CbA0xsoAi42mcDW/veT/OMP3jgmdkYNj/6q+m8N5HpmR4oZi9t5NzyXWVbLIQGRXm
V24ja8as1aS0xKSndfpHFEHPwClw71mYoJ0vPkF/Tig8VTCKmSI/asc1gqLwgGAl0Jr+b9Pr9QPL
U/6FpNOi/FhTJnmYARr2RA2heMsTVGrpUWtIy+tz1JvlYJ9aXn/UtpENbkFNxbCqvBjvds+6RDSQ
NDPSAxITUcjiVH7xlPEwZoCip6T5GEriGkwBdMSSYb9Bo1ttwn5bGp53hZ3I7rF38HQZ/tao9T++
ZKTBapj+SuVQNbNhj/W+2M5RFvRkA8R8kIEGUX7tARXBbQFPobe7r6wBR4iMHc3L/NYa1a4rFu/j
61Da+R6doY/IqLYCvy+fbGV3hyKNrtkAwZojnJhxixW5m7EKZJ66qXOLc3F4EkZorjXlbKpwfLdk
f/KHYqfa6jB0Bde/LAQakKFdjSnG1BANQeqj/tLhlcMj0LSH6GDJmAwKLeXQHcYZWFr8QwR3fEQy
RShkh2HYU2UwxLp5yHTkHTRtAQM6cxspCU+CVGiZm8/xOGvsR52tQawBYiSjD5xxwPyq0+Qn9ra2
/MswEEw3FmzqpEoYDIX3phbh4vohwjJmY0K3ep28Zy2kKn6CtIFj3e9w/vmvk+qLVVTi9fKUs3b8
/tPXac86/2Q5FgFzHQbgih04bzaXeKJJdKLOuiax/Sii+JArpAVCwJ0YXcqPsS11gAExCqUJhbft
2ycvVF+IZjLUu9ZDbdbEX0Q+uyaJC8FgZ4erJFyF0oP8pyVBXnR0rtgCeuRX02ggkzKbdJ9DVMd5
xoGIygsBIL7lFNkAxxgnBtWlk4CsLXggXHoSXpIJ/8AUyZOU9mUC4nox+mGbkmgZGf3r4JvMA8G2
O1YNJqKprmGmrI1w7XFrlEYJ3ynB8biM9IeK3VDemTi9FZtcJ5d0yCzu1hwXeDyoJ9BW4pXrUSg5
UXaMh7o5s7x7l9NwmspQ22qy/vLYxTQlZ91yJ24yRtwablP22G2ExE/RPH8QyviQxfjQ+tkDtj5/
SwsifFGTf+TW/XeoUF4XU3lia76bVPdkesnR0qJiM9hWs53kEacpitKJyTOMEJ84sf45K9z3aopB
iQ7PddfESF1slES5y5pI1g/ePBvBrLGNGor6Jw9zEjG0MMjEYHDQbRptwm3YYrRgJLQvSogDLIup
6aZlOUKbA5H7JpVLlOnQ6CQTLTqK1AHqYAhxt5HHriyMKnOiWJqm49a1DVwMVrrzK4EPlmOZ5l7j
VsLpGUU0A2UTGE2Yn0TydzJR4mg4OoZS8x6Fa7CBx/ZRzTq/cu4FJy8Zv8IkJwDLXNRg6seXuZ3s
CSEcBXPp0+O0iFoLyUqVsDj06RV5fLUTveUxGtrIe0k0qtKR2RmvSTgeyogPhXKsG9mWVrH22eaU
k6mPM9jKzH8kxeb5tSZg7pKeKHUdUntixN9Qb7n+HrumpaNN8EyQJAs8DBEYrFadgQyLAPTmidc0
CIJjcpJEc8gqFfEuCgbjOQgfTb1VdtO+dUb5nPfWU9xrrLMHAL+lZuIZjW5xIWZusunUlyiY7ZQd
ujfJS0mE0IV61MbH6HcHDTuVhm0Rre6yLP02VUrJAWEHcEcfUvJX37U+1w+NwKAn0wHmR5SwAigZ
ZOZlEQxLf2yGEr6CQ3qsQB9vG+P3ktqeSXkd7A4Avjl+trCO+8w3924sPp0nAyza3R19VA8OLCN6
Um4e8TAjN9+4jf2gkcQ7FgS0FDWIiuRs1HN2bCKeqa5NApPRGSl4JDBreEucuNfvsFn29Zd0Wu3G
ZYz70oYFEM8rNnq0BXXr7FCdo3y7g3Q1NsiWOSnC11qq09S41hFOdLMuRPeHV+nvkL1nnmyDnCwX
Qq0AKMC8vuaIOLHKrdOFWj/5pMPp0PWDomrZWmfB7Lv5RqBt3lher/MWEtZnMgxVyv8hEu6t6PD+
t1Y3rUcrXLBPrIPI8sjQPtJk9EaPnabrzkmf9JvW6QfMcsPPwGlwytEy1eYAQEBn+64i9Oxah8Kq
N4+VNHZzqT+RzyLw0YbeAgNygwRTPH5+6jXTI4qnFWszQ1aGMtvcaQjzfGdEkQxhDEVaua2y0jrV
VvolNK5PsD0zOTOzpb9LA8xFat3CNH7FEZ1u7QXOo1vdJu6yPUc/QjKHpZCFWU2zMXpNW6sgc5j5
y5EhpsAYqNZWHrXbZHISlFDxcfK5VyXGiDXN75969pBetGyYE8/4Qi4oVkPZ3/QpdjFgwTp0IIDn
KvBSdpGajjZ4HB4VWRbsPCexojryYBck/otvr7mpaopjRIHx15DbSJnT4VWF+b4sqvGQV8On15GR
Bc03YqWzpr0i1EOiOQ8JCkD6U6wYxUKczsOPuv8AabkYJ/k7u3PIRIQ8pbKDT9QaNcI0xJ1g02bO
YcJTi2EOD0MyP6F/QXSX+O+pp/3Icq62aeKBn4F6HaYIPurU+5icjJareHTCeFHRJpi/SGdtzfw2
+N0Pw92XmNMTM2IYbkkmrCvt3JDV2Of1B7Ds/WDPJJj58DvsXqyLmspDHx+HepbbjvCWPCFWqJ+S
HSxpscUCUGDfQyiSoQdyY+crQWW4ycOYwcfw0s/gSevIbNEkMNvoo9g+z4hYo7rFAtPmMI6n6is3
MXAq7P4KBkodQ9B+IZbwVE4IEyft6JUHrfHEznIrA59I9Ta54qHBMzKgrTzJOXuHvSfoPFhk+tPc
rozG5qMUFR45vHNM6eeN8TlD7uMuRJTsZXxGsXfphvLWaKTe0H+8UMNsQ02yeXM9Xls+uaAcXyBn
qYXX94VOwHi0kuE70nDw6i4yysTkAOeEPOSD0wJMCLuNvtTEhl2bD27pfXhdgTKxuyWFZHxfyHBX
aaTwQEH5dMa/OnPlVDhvqcD+avred1vVG7C7v2yrZ9X0i1Y2evaEkgfchiwPFJaw2VlehS7oBlpU
rTAPnj49AVBYAbu9h9y163RRHSpprhMnerJxECPnAiQoMkTUdCq1RKI4hUW6UaaytxVFc+5CPbEi
dK7t0O76nBdwnvA7ID3FU5jiJJEYl4YoRrot3R8xe8epz5/62sDK0tnXHnWBYKqIBToCEwfkG/CO
c3ZOfL+2PdumVcolBwKD7lCzqfF9lL5G1WOdr6ztIGhiSD9riD6vA7zkT5qHww57Gdt3FH0ts1kq
Nx0+Aemc1FtQS6oECRazQycd1MYrkPxj+C18qCNaiJVVjSesKxs+/Y/Ehz8z9umX1je7MIIu6GJI
Y7HwwlIwcAsauiFBQV3P33S4chWGM///Nj86DHr7TcQHsvbQ6Wu4b+3kS0l8J1lyjLv2Uzb0K67W
IUrNsz8QfrxVDXGubuKrL8+83Du3rz4Mgj85h+Q98fIvPxf0ihK1bD9v5xaRO7uK72JsyPjsz53V
y9XYDRcoGNTIRvM0a1ZgaRXacTG8RbhRVlMa/iTzuM9izibP4GHBZwxdfOW69ZvyrUtoULDHwuKg
HM/9YEVbS3XL2fzHjZNgqM+z9qS3jIoMo6SoR1Q+Zo+18s+5GR7nAVin3VfPne2+Fh1in3mkdF2+
6iaXLw5AhIJxUvKH8biDNMmA+qRVr/VIW9NYL1ov8RxWjEsMXe2EPxC7Mw870CGsjCJZIYAhh4f9
h2eUj/E0qQ33wxFyeNBYB586KeLT3eiIGIhdnl9F0ZZbnXsS755ZPEzs63jzg7oZitW0HCCQYVJK
BWtltnoJuw8NQ42zHqYdDDY9x1pX2i9E5MJOk2j3pQHPmxP73IO1NEu4hq5OlTY1TCaLxROWY+28
WJqUK0rbdi0jEuWxMt9HHy1q0/Rfday9MRVotmE16uxczb+O+4xiH+BAz6eE8UIEy2lRwh4DHR61
a9J16HjADqDSja1uzzj1hp7o76K3iSBKbEvTBo2nIXF0hyig3iC7p8DI2I7O69z3z+g7AKa55bMr
inMeh7eo4T5y9W8z/nGjLt30LcPzuIivGWtgICTvbK8VobJXZfRE4Awvpq6tZjU6a8PldcJwtMxn
/D9ai4kzbfG7tbiL4dYaLCg96HPs5Fzh8NiL5MHEA8RsQZHjqX9bjnwecTvM9CYpM2PNqh7jCHYK
OdKodksIG3pbfHta5+9VaRNzYItvLWE1k7Fx3tgTf1NfWX8Zw9Sr0MRFFKbtqi9oHF32NDxKRMiF
5NnUeEsYqzzGJZcgGp0qMGkHVkLMoLwTzIjDupBagkY4fDd0HApRi2Gmdu0gRG59o248Ei97GRpr
rxWkXuT+wXOZndfqo2j1m4FMcoNc8grO4m4SVMRk6dnyccYlcERol8ugtgesjo5GbSjgABpewdkH
OmTdOSwpnRKpljSN7V8DFmPgmVBhmhzlcj/ZzY4y05iRn7iiJVEepJgb9fspp3qnhpzwMtf+Wkyf
C2LGdJhNOyNKRorH5zkq/2JUYTiaEpbMqpECh/2+BNBlwfqiGMv/2bP9JXL5TFMHi0GlG7ilRHN1
GIw1nDwOzR9e3RZCCE+9xph2VRS8Zjq4pakL7WtOU0RkH/j+oBYm331XY2bm7nDnEQDs3HNd+5nL
xwyC5U5ZiIs9lTBPlXR5tZY+pEgIJk8yJHCGVWNP1qYrzbtbl39YFtQbe4ifIuSLEWByDqEkkDOx
Yr4XmYcOzkrauW9tn33W6PcmFpqbwjUuYmLZ3KOyUZcEy65SgITgK5E3W4G+8ZAp6SN64AQ7Nog5
iJBTHVLxxM+db1trveRFrAaXasZ5NAw7DtoeSkPsJa9JWGYnWdn1lkQkf60rl2lic0v8cFiZUTEF
2cwDmRPnoUIcHRMAkrLR/rABrfnX77WYdHlfxpfGLvhIQu7jJFQbaHpsbKZ8bakwGGfeOQqGw+xH
7JM0T6yyrH/Tiyo6o6YCYUX1AmlQLLwfezSsVcOqvHW1u4Py4IjMekFTdpzifeKvTf81YSIVgDMp
V9XC62n8j7hFdkvjwCh7tP+h4p9XLrfrhrd9i8Jorc96vdXquls7M8PO2cdYPrBNAjgh+KMtUYs6
6oikusNebzCLo5gGbgvREvtewBkPLwfRaR4WCRw07np8WHtDDPsGF9I6cwmjC/Xz7BmPJdCEVeT4
uxhNBV+2q9AUmcMSR7AqoTNAkKBoRuzD0ed41sXu1FthUsj3BZp3zCCYsjNmAVPCaKvx/L+InsDC
NO2JbrQ8FtX0zOCvZiZqnEHvftTlxHq7PdRiGu5Vqx2VuDS8O3nn2Ws567Dtlte1I5XsqPdmYIue
+6aPXyP9GFryRY08/W3eLE/vNTaKV7JK443s3BY5sg67Mku8Cx6fYSVwJgUUX6+VVDoc2mlrO/N7
ZBlMFpxwO/T2oysitH2kXwwFKFBPH8hs00+a115LktJWvs7+OJ1ouXSm1InCkjFRYk9Ymwnoie+F
o3+HAz01x9WRVwAtqNVfRF89GrpRnQsigunNixUjgJto0i/bbNiMaXLB4jxgT6iXr1Yy6DxmSBUC
6Uc6DysxdizkrvCPY8zN2ndbUtv4XoAYyefCTVZjKwBjwTK1pxflevKAHyFEpbZOocFsOoMir88j
DmontTZ2b18c3AXANSvmyM5z+6Kl5eLn8Ubg1cVZ71ECaf3AoxaNQevbbHdHkOeRC/ikILQ7zeV2
+V/bZde08YxLhkl/M2cZ2mNkKpjbjQfEYR5C9/GTmASb/eMWBFhQxtZIKcm7bdgsKkeGloxMOE8z
Ow+UbBm5aJC7mo7mJMy29G479LR3e9Z+yrQKKgOkJ5dNiv/OXZYI8anwPmSpJYe2A/kFymdlaBF0
UBeFvRn7F9TwMYtlPmlGolvDwSehOyWWz0LnO+fp5cNMCORa97yZChY/dx0zjHCjhqa7R8+OoYLk
a/KVwlleJ3xSdqnXoMW6twq2fEBCIX9OO0rpnoxxDKKWv6SuY0FIhTYfm85EX2rsPFdGD55Hu9gk
lFgpdz3BqOZtjHqa3OEBHHV7iE3vpC1VL2D0eTtgMV9pUt39McmDubP2eJH6a8KjlTZM1gcJyTvS
44OwxM80I68R9rAeNV1yq9aElEqGRA40YZ9JgyHXWRX9dchOh4EHMsXifd9Usv1GDsJwLmWBNZ8s
y7OPPVZqLyrvwjffFqA0AU+W4NYxLXdcy2tMxBRhhGyEZin2Q5e9dl6kv1MBRngwwnvrGP2VNl6d
S5/KPG+zV5a6+iXzRu/oLwAhSz2Zdv1VKOyfY/sXUo2NNIDYFZtpD/s8FgZRHJ2t/t3IhXa24uYC
MJpc8S5mq1DXHN5GFugZR7A/4cJwZyxjWYJ0JoW7Pr1XA8ubuCOeKUXZuxE1W/bSrC7loy5ldiiz
YSPZ6dDZgh1CNTvvxsmoAp2gLs6VdRwRvNONQBmgeJ6qvP1nlkOJrUTFC0sJxyREv8DT/ecE1knX
kHwcW1q71z2cE6hKAl9R2Q2W9VQn1i6xSEpvxmTnM3Ykmd2+5ZA6nni3AMd2762GkjlnYCoCA6Wk
X/0bOfYNndGFLQSbQEV/0Gs9wshy5HwNWSM3kc0mFNQAyN3vrG9e68G/mMO3W+vXDrNzNDXFuwO6
jXZM0b8S38yeu5m/CGA8DFZCDnA7rQ05jIxDhqORknqV2a+xdNKjHVUEIYNdWUv8ZWPKRAS8a45D
FJDHBCNqwhojGTV5tQiSrg3GiWNEnyJ3I+L4wU7TJzDkzq51EHqOGCJyyUDTjfBWN2375qgu3vDt
pO7M6pPWLNrW+tSR9fmkCPjUF2eNpacBIWc/GrWcQ1MXGPO5Yzu0qwz3VrX+VUUMhMUwEUc9WPMB
oAnzYdA2UBciUGWyfR6lRf0ps3Snbv5sloehqj5UrgdCKOOKhdnY6L+oS5vabgDPglFpw3EFChZP
067ucJZERXPP/L56hVL5GW2ECTiTNggBLEPmqCYPGK9j7PrYDHmi6LO/nQjulFya65ijMhak6ThG
fBEAztfSVWvjSB4WzcUEIszBxCHZ8aPCS26JTeFgtyJac3n/yxz3M2zSeyaqcjuxjICj2jwLJm+I
HPI13INDpLNjowag7TEN8C5+oFGxM5cZjyxInPbZDReowIRNAQIAdJkOSf60seVk4VoHbKEZ2Xa0
2mcn/+c1yroxV+uRWSZzzj2IAPCidO+OcJYA2KTZduXfWvftbdcvUhqOEgKrTYx8nGZ2VbFNyWvm
wOE9VfJzjMRLaTuMIGl988w9a/jRIoCmTce+dIwYVVMPgYhkR8HZuLG7TyQrOMRR42+UGv72wHwC
o8hfEdqOYH94vYwhe5lJgYKStw5zXJ5jne+bSg14WamYoynfyz6/pY6nB229SK2QlYB47jMOFLPj
O5SgW6E6rrd6mR4UeKnC7kLcMc5zrfoN+/1PGpE/UU8JO3eO3OrGtGu7BvTNCG/CZG/hSvs6dgk4
ifHNWvSNXeP/CZ3qn7WILVwLem3LDERv9YHRDmwK6p+fam6fhrnEmM54pc5zB8coTo3Y/0Gnj1Ww
9+aV4HZ0dW1bsXF0LOtOZFqlN8nOtijRvfqzQFu1huRU89JMRf2FTv4PktVtO4Ei1fnL6q3wyA4m
o9fQvOfREh/FoP0VjXVMfFtehnFX1tGj6457/vRNo+vYlGEKA81IxgCd7qWG/85TY2twI1hcREJ7
Bjnjr2dt3HotJhVFzDOHyxaLzhkNCkZnFlxo3AtGYRCZB5QIpix/CrWMfSRSAc/8CUkCHfSXFt7c
wPJj67SgvePOtzalwuzdauKvnyGg1T20+Y05j5t81tUhRQzg/0uLR3wJn5mZd4x3TpViSevlU7pv
MAoyRQIFNtIcWNR4o+5cAN8OiF2bdj5CstBZ85DDUWbvYe4wauLIXgHI+Rk1JLxmobI1kvZnN9Hf
LVYvCB6sm5OnXN5sydMYlCm2lJj8iGncgYRZVdEa/cwtNrN1U/9U7h4udrIVbfaHvEZWyk2PlGJ2
28CXdsMCkAbbg6LPcDxeT50JFD2jB+4BhWiOhb6inF70TD8NaJhnBvO72MeSZgBliZB3I6pL/rL0
OmEPxSKv6dpaad6fhnwqAJr4zCLJ71Bqgn15EnA66hH6UNsvI13L3aaFoj6N31rHeyQeYjtPXnww
ZH0rUZgM/Lm1G7IljQAWOFXDG5jGn9z7Iw8hsQgpPTo0QMVhkAJG8/xXIMLdOYw5wUUrQuKRrbto
KDKMdjgZPiEMXtLcZqwi20QhhPOx1jtavdGHmOOXRBozd790+wFV67Fwx7cpQc5XYb1YJaxW2Js3
LYhstB+72G02UZQCHXSgUiCnBkaZQfpbFmG9u3jjSEs0vPSE5ViW6Q/H6cA6OLAlz0DaK3MXW1hN
ywS4VpfT2Ju4n/t43tgKcnVIIwSNf9HBDd8d4NoShwzXePiZlXgsXDTCBlFIxyHa0P77gZR8ic6A
FSY0f3I9IgugmV61nm9ig3QcwNCLL0b8rVVbsgOq+Bd6016q7O7mlI0DipNRTUgSI5a2KLo3EbaU
8zTme7ff18LP2A2YKzLDwStlvR7Q6UXIIcQHGlIshImUmywnMSkmiudUhdbdQSmUKFxB0jT/hjUT
Lvy8F1OE2l7N+M9Mt9A37lSqB8ZYsiWsHA2hkxp/M/a4RM3vmdqMK5cJ5GEiFjxnv3P0I2GvTTcm
rT2v+DuJpzDNr32NYrbmay/FhJioNz9Nq3mYemUEJZ7S+0zsH8yMQ1ya8zGfbT2wCPx2cF9LoT/X
YdRTrsdqO43NVxN1xT5BXug0POeU1d9mSE6Bvmj1u/LGyrY5zkn15QMyxp1Oqnfs/8M2/z6DO01T
88+km9PenWApCZ4DNWQeK4B5I5zpoTUG0GGMCKrGzk6dXRzCa6fn3oOh5pNq7ehiY+0KMLrmm7bO
+1Nd24/wobtHa4H8TG7LdUiuuJYrZ2mZERdQdJ4rm7TpUljW1hOlEehCL09tRdaahnGwJOZ8hfeg
2FW2Ze9GypS60NZzhIZlBge3rePFK0/xtBsbHN++p+aN6gZ7UxuaTz/dnWyjdHcDLuZA43FfmdpS
MVnHBWlHroNxAuQLbAKzI7nkaPKlXu+A6vsrhMflVXX4ALsj3zd/rf0PeWeyHDmSZdlfSYk9ogAo
FENLRYqUzTNpNOO4gXDEPM/4+j5gRlW5e5ZEdq17ExLuNDfCDIDi6Xv3nqvo/Jxe2JyiDom9aDdJ
Ii+s+kzgmXFIo1S3KerlmW1q0PPAeUUuc6osDXaFYAumIviaGTBAG19/KTnIZavSxFW0QNtrCjor
fYzkKUfL7AZ5uxipGzknJz+q3L0ZRA9h1e/CJKLhlICEBexAtEZwjW0Gh32YvEEyW/Vtu46G5C5A
sm77ysaJ6UU0ss9u7AK6kuPPO5NbG8YUTmqnG1ZA1sAC9/SwUwO+i9l/VbFxDEs42y2ywdJNg7Xr
xucuA2Gnch8stMD+1Lz80Bm+gEkdb6XIXjPw4HObTjXuPIbfFuoHvdbeLVfvQGZFtEPqVaDlFtLw
Vl/2jQW+Mfe+7Ci9xCNTsnIaqgtKHdk7D44fvLmSKByhoa5zeu6KVA3J92kClC6sN8Q3ACwLOZsQ
15mJszRGioaBkr2Kgr4GI+GGwAJgU20oWSjUYyVY2ii2QbqUKk1pk1AnHJiHzhsunRHgEvJfHQ/N
7hglMDX9pU9g0tqigCclzVy4qG5rU0OMP9jmrotwjVdaf1SzYg8pEXUOctWGkfFfh4AZ/5RlR0Sj
ZdmmmIIICQEjUjr/IdiNrkyrfA/KU6qpq8N1PBjO+DqgtJ5hi99nJB2d1NB09syqyqU2mq+UCe1m
4OY/sw251LmWPdUKSqVItxlKTzIrkm/2BnwZniaYUZSa9r2Sq9zlwUWWinoHltZkTS6zo1ANgFRE
iWD2T5GRJrSNh8i4TT36tWkGMQh6y4MMRcYkB2l2joBx5qf9jWI06TxTtWLDRKu6ya3lP7JhgxpT
lKcTjj0zhujcuSjiCmewji7eyOVff3nin2LbLJWa1wLxLXTDFL8GRAsubNQ4Cto5ozCnYB1r6WaN
s6tshvWgfsD9qxBzxnIx5BWSh1w4qxQpLQXmsCsjECWCgR5aOG8VKT47MUL95noRbMoyIjDDg2ik
BsY2zAnnCHuapqJCqDZvsjxfFACTzrIpMExr/dpJDGMvspgQ4M5irpp4ztUelAWaXvtcNH2xsgFk
/4v8Nc2Zro6fkhstGiiqKnR9CrI0jV+uHjSLIFoEUl3SvHDUZKZ2m7n+PqwV/1Ey9qZf6DHXS5jJ
51hmnsrY/+yqHnFQwHZdjYOC1lXKNkkBjLxETT2wNqXDKQLdggvIw1XVSLSp9A6/I6RH+GIoVXc+
kTMbjPLV2Tf5j16BfzMyECMR6TYHKotXUaZvVdk9AWWewICVvujLrsC7yySn0cP7ztHQ9NXkuCW1
uXDUqlmPQ6Zda0UzV5M8cemhYZ8ZgoeryPXsEofehV07mz+aPAfhqwClWPpmgZV7O9hWMXsYYPwK
RMWT2c2sgpAObfqHTQfLLA9jdYvof0qwwcSTRxXMO/A0SQ3kaHBr9YZ+8rjtW0kxkqXdvGCfPEUz
t0wfIAeOjUePOqf4S2z9De6vcyORuTpkIhxdf9glhD9sCo3sZil6ByWw95IZ/pfetvaqt6FlVTEi
O28ivKc6+eXfgaxxZEQQl1tQL4qiYbvTtFOpUouVEJrgq0x+pc13zmQhAKQOFhEEbtMEAP/t294F
5gPyIDv5kgEOMNe3gUiwYWVODHofBg5+A+3w/Z8+NbVD4qh3Q2z5zxwciPKGVVV0926Vm4suhgX0
HbBeZK27z+pXInlOOgqoDaFfwZoxjvMKbJWSfECumpfIEcZqpefcnEvP0tW3BnTJ3CisoyCm9cQU
CD28Xt0wIbcXnS93yOnkXstHFNlmld76rY7GpzHerKyzKOyZxQzTQI+2+ocYem1dt2q/aKGTncfy
HWLqgeszIbQgHY+67uVLp0AsAE4Q1FtW+OekVR+DLIhgu4A38ifRQjmVzsz3oFtCyjzaJro3tWeA
WYnyGo3FBJ3MK/qQ0MfBhhTPKktIFPanYvJCjwNS6EghRJGWy0z3Vf3erGDOD2iuF6MPc1GKsdpC
NEtvqxZodI6jeFFaocomt5Uo9zEMukbHaMXrIvwARbT6Xvz+7b3/P95ndvuPu7z6+7/z5/csH0rq
pPqXP/59s7xb/vv0L/7rFT+//u/rz+z0mnxWf/mi42V1/fUFP70pv/bPw1q81q8//WGKp6iHc/NZ
DnefVRPX3wfAB5he+f/6w799fr/Ldcg///jtPWvSeno3L8jS3/780fbjj99Y2/7tx3f/80fT5/vj
t/+I317T4PWX13++VvUfv+na7yrjEmlLaWk6+iTeqfucfqI5v+s8eXUCLC3VlIb47W88mGr/j98M
/XfTlESt2o5p2IawyDGtsmb6kXB+568EHUznO+db13/7z8P66az991n8W9okt8Sz1hUHMwWi/rCE
6wjbNRUakcCJZgnN/iVBc4AMStvKpUkV+3vdCD7VtD7Eg30ch4TwBOsgRHKr0IWVcprCu5PUI/h0
i+oAJA0taQU3cDiEpnc21CidOzym5nRgDk7w0AnzKY1jfW4KdHN1P7788BX/+Vl+PHbNsX7J/4Qs
MD2ADMPkCUQPT/zyABqjHmo/UI156ifPKGAOObLKmVVTtQ2MsMXR6zQXixnktbQl1QOuo7ZQYvZv
E609Ri3YIu01yXFEC33DpgrdT7hM1e6TIe/GxVcTRoxcVC91aZ1KwhxMQ5tHtMdtgjl2NfNVaVHc
l+DrgFwQZpLeOyE4QwA9Fk0N9d1XTMLWSWSZDZp1ggVzNBznzSCBZy4MxM15ZBRsggrEQnH94ptJ
wK5kyFHNTMm+lxJVZlcgqhgVG3FUHN1RSdOMhiiE8owEH4BaWD1M8CM8GRkOzgq/txdVGCJloPXR
dDxt6cUvx8RGu+hC1VK1DFY3M2TG6cHBdPIXlQHWUPorxmPmosGzwFHB6yZn8QRbOl1gRR0XLjFi
YLn9ZZR79dK12KUpb3qUMq1s0LsqsUKsDh/TbxubfZB7MWICkHEy3mVpdhyN8q4foIKpPuyOlnXQ
GtD965GKVCMxFqGPyobhu2CPXE71MvNbqR3gcwW7VkdBHNnMGNQGn3LqIiIH5ein9izI4PlVjEUd
s5riQ1GclwhuERPAbmAQROEDBj13sxjBPRSUSmHANo1ZlWjlyPGuLlCMY9fIaNFYe5eQrFlA9Mls
+lmuI/1XClZgdJStMm6iEg+gJ45uqn5GsjpjJKJdbACCrN7UKJlihYx1VWHECXSV7TNdoia1H1Sj
+agpeuDOQ0j2NGxyeMIGR7naGay2tnskEWgMlK2OQBZPQCw2upO486DR7aVLk2CPmXxWW2+pIDjC
m/ZM9GejuWknT0rUr3uhn/NJTeeNw840gOJ1r5ijP7RSENfsvqeiew0c565jngiW6TE5ymS6tkrl
zfCcm7iqHr1muA/bHQlyKK3H4HEQ9Dpc/8FSGMzXPeJapVb3mRHuALKCI6TTJLP2YFZ5Bswct3IR
JrQ0lDVpsJTy2p3o2ZEFHCVbz9uml/uwKx70HGHeWAoINONw6uv2QPXz4oqK7a5pfOVDQXgBqtKh
FFd/fMQx0NBOGSoGftS07Nl7JXmVpX8Y8J4p0ty3GpJEo443eo5XxHQOkRZjG35oK/fL77DL5rm/
+H6btDwP2FjQjS27XHkpmu5FQak3a7OSOBh4DcFEzg3M6qG3k32bh+dcO6W1Ys3BN10kYOSZWd52
Ho1W6PhlIrEuZu/wIEjjsdBktzzhI2MuemZUrQngtNdqiHnEXeBpZvyfuZjHor3TpXeZi1I8c7Nl
k9DP1NszeRAYA4L6iZYTDWETYUZCbBcF4kG1yDmCHEL3skUR2UJZt/TmqIzdvR1xHZiwq4U5fJk+
24xGOFsoKK815mFuYK6QLn9QST8viLidTRtOBkzs5DEnVme1A3IFyYlsoGAVtunR1ilaxhqNfcqA
oWi4MiFMiDmZPpTW7tFI9V07MLbyKsRgtEMGxDI3rQV6ZSCa2CrWMcX+LK5HhuCN8cVktsu8+8HI
EEN34dlPijU5SD7ZxsNt2ZS7NkjeKoVE6da/yriQ88AtuaGDI/FDj0WqP6ND5PCMfNZH4YhMhpFm
7hs7SuYEE4+N5cm1pllosRj8STIRhhuMqo+5sIrtAClwRJPqDQa2Ct1fp6X5akfeU4Tqcxb4+j1C
hJTGMNWazolVkmbeQMCclQB6Cat6zYV6chO5klm+6dC5mxGD7tp559vhihf7kgqStiE9VOIHCNHR
qjUx07tRR6uBxS/aQ8uplooQIC4EyTfBlNFaynUMvAe5rQfAUIGlF4fRNq6K/C5Q7pgeG1tFsANU
CVfuFZ5ZpPS8KGl7hW4ulr3UzgJx5FCnd6BBiQguehMqIm3pTGHkarzXyq0r62WQRLTB0H4EID+M
7EwqKJsePFJg7lBiFpLMWdC3ADHQWyN4NxadrlM3Wre+WX6lQIzTEO0d01QBmpq266g+xmwonaYt
dxpR2fADRqLghg+rsykcqGF5ZBoHImvkjvvy1cosY5sHHmamykSpG+grmAeE87IL4aIDlBfkaFsS
RSzkCbUQp+pDdCwnlK+Ka93nIaFTsq8nCntAKAN0JbsAhluHBMhXdE9LxMhzIcg21Ar9YsgW5i2Q
CpvmQEpmA6Z4lkffp6tP50RVlCVcYOrxVZ55VCNp++K1N6GxklKnTSByQdp6VpCYmaFDpaavLGVA
m2i/OV46LrsQopnO9skf22UYktczcAf4Bd2qPMLROKYfbkESWFFcB3dqHSFXZxh5jtLghoZ1r8XV
Bujxp0K4LelEzVx0/LNUJVMAqDqWXmddm96mEK+hwEZQufm94m5F2nwBngEu3dTPeWa9N3p3kmr2
YlXeR24TgolnwmjDt1EY5coruXPHrHzuuCTnyIILbPOmD95TtW4MdTh2VnlqRLsK0PEvSy/+Brq7
M91a1oYFgUiTUEPNjFm1Kr7YApHVenaiTuy6MXz1BVxRwlqTudaTARei0Ax65FReJbGRZ9CPS0zx
TSnngGCAQMfmpqhD9h5FgKDJsO5KKtKlioRyaXQ2TuLy1lBRKpUCH0A+amg0MbckQ5IugHecm0Is
s1qpVyMDs1g6CtqucG3ZAx44E5UCruB8AtZ66OC17CJEj+3PaFat67RnBtfnRshjMzqHpJZ3kMQ/
WlF+QNo7kyTAOogEoERcrwziiTH+vQbelzScOwc7DLGJAeIn77HVcZuJxLMIkeD1khwEFcyx11js
xjDl5ga65axvoNmPzFjIFr9aRvBla2JVCGZFpjN2iyiJr+WTRezvDDCBSsIRZEi03FP6WnREqXQc
VDqeTKlnSUbbs2z9fdx2kIrNvFiYr1zlsKQc9d5UtK8kJcUD0ewil+hduhr1bpN9JHjYZrWkbSQL
eKeQYOZ6NXzkRXEqASjTTLsQoEVckFXZPFfdRZjQiXQ6vC/4+e6rguQZ2WEHgJ9OGVyhb7q3wAGD
DKSwj+1u7fn9fZyVrxQ4S/oFzVL1aSeknTmrHB3JVUcsIS3dsiGjJQVj3XkITVJloA1ddkjTFPqh
IVLfsS+TVeiRuTe6UAtFEa3rCHKJnPL50kp/dwSIoKxhhuWgEo3Jf4+05KmnHJojpdWo6GM4mshl
hYrbV+vD+chkdOEr5UIvCtTy0tiXGJRQ9dLelgV9dgFTooCzkUWNNe8JRIBPVpOtS3hJIBjQ2PbK
hzG7qUJrVpBphY1NAe5ay0vvuBjSi+Ro1s8h7vAl0TiPrMJPSqI+QsxGBh3lS7LkzFkQgt42b4FX
QLLy+60fP4EQ+QoM8dEzLPQyFzfFCDwLZ/lGEzg5ycUCCdrIU2mPpyhFtpvTAstlv/UC54gCw6/C
TRA6F5EFLyEsJmzLb6mOvNWziw/D8lTkp5m9YH64AROmzxqbbwOPcoBlCG3yl5sPNyQ1XEueyEh3
UxxvgM5xEWLwVKo1rhvm/N9qELRxucfvUS5mHhabznbOak9NRRW70Ed6CMyOPyMjA0GMri9l04HY
n6j4iIGqa+PgzKI9XtpJc1szItPzY4haivbPo5lKgoQbAyR8sxch2402Kd7ihszN711kFLW7wDok
FpFVeRK8eCQAHLQKlbwE8RVryToJIqKGs/hTSYvbQSpfXW+BtWesS5xbkGi7GC0IyzvjaQdwU5PL
q4deytfR76oeHpZSjq8MjsgL16LXXg1AOBhvaAKx3QXEIuGznT+Hj3h5ACA3UE9r4HNj3V70VnvX
+uZVhYMXNfWF7cQprKtLbaSomYf3OjI/2pziFKk6VnOTSZ6OKoRmYr3o1Km5lm/DqMFvFK4LJLqE
bMBdn6KK3WcjmhT2if7oyhKbi7/qi/6MrKVWmYnXcp+IWGNNMQ+pdrXxollt8xkx6Z8F05tojb3y
LOsjd2EmANYro2VU2zNpGo+uIL6iye230MgFtNUmg72p347mS5ai8BpxNXD5IyssfJgJ8XjBUQaI
FOV5ZYGaqgzWHwefrTTB1CWvjo7rqCjiJ3CC+y4MjkXXrbpUaei3IcgbtPS5A8Kud8Z7KHCP621w
oyX1FnzWXvWNLfZKZlOc+oiL1IAbOnNDrcCdlh/HYrw3YnHyY/+N5J8jOJ7NdDBxXzzapnPKcccH
/VWtqFBLkT7RHQSSGjClG5SEAMfiPp0UIJ0JB8Vq5Idn0Zxo2B06Qruxw/LD8dHtl5qFgDjiTo9J
37NeSRerVjXyfnotc7X30u/MSqh1X5lnK5uy0jNSQDvY9g/GQJywbaY7IcYnzSeWJ+HbTHwI5VV9
pAZ+ZL6YLPvsM3WJlw/dU8hquSWYAT0DsVSr1hJrteroAlj2vq+bj5Y2J52EfAqnvK0dUARa/Njn
IVmKCMZCttiS62CFItOlngCqQTY16Wbl0UQg7njytWnsO18DpI6NlpVmmA2is2a6iAh5mQIaa0nt
bBUPvjjT57AXeaLyDfFQoSlPTVMg7AGjxVivfGt5lST3LdTNu57ASUxT8rnB1T+rIdoRItBzgWqu
v0wSk2CiRqeSY1Jo+DCga7SLpo1VCx3lfRSMZ2mgD4TmzNMIMxrl9gU455q/xGEsiHjxHbJGjCR5
NjOeq3ZwHwTRi6Nciip0CbKPLxJR44bCuyJgAJp63YT9jWohRsC86D7wgHgs2X3tA3PaSuZtcOgL
Yrk9bh6LUJ9nImi9SV9U7IeQh2BmUiuP4bMNnKmML9gRnzKj2OtV9cpE5VkJ2OkB7NrpasIjKO7C
We0FZCM8FXXyjMicz0JGIGbLeOejXvU95Mm+ib8NXWQ4Tlm7qnPwALvPwx6Rz0josYnMky35rYdy
oBjZMHpJ+JT6lj5DpoI6SGwzN7mXzA9pxTSIhLoGWSCWTyVTL/juTAqk+ARimlTChn6Tkob3bITg
tfjt0le9x6DkywQSD7XCv/cchxkDo1dNwcTNTb0O1fS+cBFXFhis0i6QOGvVm1xg22zM/Bj0ktcx
xIb5UfnpOTGwMuTOg6pYmyaQR6zz5LI92nmzqN0A3m9yaIvwYxzp4o9x/2n7JfIdJds0nfnCUHrX
KGm50zsnXA3+DelA6SHRDHK3ivAQELN6G7GLmfXSwuWpd+vQ9uU2p0PDoSnt0afXpRlZgmt3yOd0
JF9qo4Mb5jELT/RPwSpIJ2iLvhM6qFUgNyk/yuiRVz8EjCPQtKCyHl8s1vjZiNhtDIzNGFIC9TlG
osAwtiiTsPQX46pq2cIAWJAzLaVhr/ZstBjTMTcGTzBC4laHvSGbKUqD0rn0jRO6C1BK9rgWarlN
dA7VVUrguT1JcLnMebQqDPF65R6tDOcect3MzuSj5hSkPqnVjZMlT5iq0jANFr2fWEsUwZbtvNu1
SR9OY8iHaARFQC6oY7xLX0+hNLp2CkN5hlMN4TsjVY/ZGbujYuFO3qWytCagGvaojhNA8kUv+bBl
zLGRwbUdmmGZWOTPWWDIAeKx/fHGEIYC2jCyBBhD37jYF2UQnaspy5ZFmrhX8eaR4kTDyduq5llj
IEKNkAULfKRM7NEZ1fTjnI7r1NQIVRnZrcxHy7yLBvq7hRFhxHCzfaUpLtP6yavmPSXMJY6NhlW0
iZVtUhN5wT38NGacJ4oREmD4CCGZHfA0F0UenFMzOFe0U7FYrYxWuSmj+jaMG1xwEQuKlRAlM/bi
IfbY3ZctJY7nZgeSjrbe2CyByD60frXSCrElQvYmavqnavRea52lJHauppWuhN49FEGP9azbBPxG
JFxEP+jwtQ39voP+isHk02mxUmZikdIRpFL0GFz1EakE5VGwhWmqbtNXfKcByTlKV98glb8rHY+W
l/HYhDdDpflAfpolk25czGr3bjLtcazg7AjEh2jeGnpcS6fXD+jjgKPZmxwJ6joI8ILnWrMoTJJi
v3+3YoEYcosSYa1F40UkPNgz7VbJecxAUyoW0hHrNrPuI2N4wXkIAArarHqlFYvSwkHP5jXpiYwV
DrFY5K0gZrIsAeFtaoFDy+GjUIchvkit8YI5cZGXw1UG6gkS6YOhNewd8/oads9q+Tgo43UY/c9v
ziG+T7JqvUVq98HBBqoeOYwFUqFwGdPfiMzUWMD2mwkQobnW04Yfr3AncZhLQCNhqnM/uJa/VDAz
dRaRR2R34Rbhau0Dj2COaU6vVv1THNVrZgskX/V8V/IrTCX4LuLlVUehoavcQqvmtinVe2qUdM20
b+urSbAYWqTF4CQJd+RW9guy4POoeUfsMVN1fQpII5kp7ekGuPw8zF12LXTYO3O6G3tJO4/JY9Yw
+WveOtu8fOsLDBDc7KFJCoXPMB/iFhaP6Ogx1yQSeY6Ly4FkAqfqYnBM3F5Z1y2dkYZ+FPSPqtlH
i66n1Ua27om4Xu9gW1jCG8Nbpq59i/QBXWdonrA9qfpuus109UF3jW3FABKgIZc/zZK5j7YoVrxj
QcsEk+PaDqwj7u+DHvdPthmIg3cTsPWtzDPWD86/060ru6kWugF8GLREYoTqyfaNeyzbHS367JOG
+M5VOXtTx8Vdt9qwmFaIJGtumWnAVAB5XYnttGKoTpHP2oiMyZBfbfntURco+LQgPCelTVZtLkBp
jtZFr0/gM4KF7TlnAIWS+xfPaZeOd5U2bHk47wVKemAG02IGETwRRJorWg/jRyzQyuBBjN/6NKWT
NCBH7FiKrTDf59Cl3Pi+bVjeTWxH6sAsF+kkJKMj9rAzo5tZUzK4KLimo0rFX8evC9HWpP7ZHEUI
hI8qVRecnXq4yemO6kprECTdP7UOeqXMUo4ZHKBWb58GC0xcl93U9Dc6H0tEBeptFQmKZztoMXOa
1oKEmDT4bIzq4KvotSaPKnoj8nc6LpW+9/cjd03miK2mQ/4kTiiYhEik9sZQVenk4hMQ6i534o0/
js9x6dbLqCPAL0jlS4ivhjduApaamYlfAUscLexuUyi8YghPadTVpFwlK89XrqHmn1MiILER7Dun
ezAJxkFaDPOkQZvgAYYCRUJTGBpKah5RXczAlW8MfqGXFpekvaaj8db13YYk3kU+wFjR5ZuryjcN
V3sb5PasrG689CbpwierfWb0ftu31Qap6gszLQ9RPY8qZ2oBmZZ/9tHhgZnVIBE5NhWQS66kZfJL
pyvJY3nr6piAdBZwJAD0B9KHhjuCZwoLErpjTjn58V7krDq9e3It7xNT2qai4J+nkX+ucgKseu8c
K92D0KsDQxTCG0CZ4V5zFbqICssfyYUvdaX+eXRkDYNPWRK+6lGMrXILlIYyMNFyfOBd0aqN8Bxm
FT9S0uCZLuqXAmJyJnHZzMzENpet3bP3lgHS9Y3mmfgW8c+j1DN3GeAGL+XRG04rKbtMrESauDdc
2pFhuPZzqAATJLuXyfsQcbemnFCLcqWPGJfF9xnMWx3VpT09a0OqABOFe0yy4DoL1XfXCTZqyLtr
Xrhrw0zBtT0+mYG57BoIRSmPAha5FKMSQRYa84ie5qfjfyaOAcBNkiFltrj5p4uyRbY06wfvYuv6
kTxeya0sgoVSHx0cDE4FHMwdX5KGL68dDVrI2rBLA8Ezjt9TyDsQBQvoGwxRKwWBsf9Ze8NKMwWD
HLEVbvFQczkCqx7hw/U8K83yNJ2ZFimFAz8yDSHlhjdSPFtBuy3G8qBl/gECyhzjxTJvuIeUbsNM
dtly/WY4HEB5vUcDiSda8IlIAxkaIS62e8wb8w1cydRoNO9qjM9LnMFvZW08tTQ8uGgvhGOS2Vre
KOMz8t6lLoy7MqwfzdLbdCyWiuw2UOuZrQb9pmmGB3wZ73WLtbGhn2+Z3hFlcrTFM2dOLZLbFPES
CAhMTgQucGeA5sTuZ+KqnFl9TL3D43Xe5qvCEmiNhH2N8Y+o2vSd6wC7MnKwpsenoYf1ho7b2ZfV
W2Ri9EeV8hlq/UOpyjvPqJcJV7ThYp9iHK223ZY2RbudvhrkTAe74MIpxvZB5RzNjDy5DVvvLkYE
Mhcyu5ZtPtcU9QoZYmpHqFcra5ZNCjDHClatoq8brwH2yUH1Ft/dtAqFUfBMF76dja4/13z8Kv5E
gZPcqMEwXnvNPrJ1+AxAtDqlvGOYiAspPJuslcy3OVSH6NGwvIcjdjdaGgOUGH9Z3D04TLk8togt
eecpzFZdZaQwLQJDrG8dec2kXDhgOPVW31YhJoNaTYo5KiygD/VNmSIJY6EIJUVfKIYr/q2rW2y0
yj8XPAjzuvkKeOfKJYq+CY276ZNhKHgZe/lW4b/DAb8ySX7lk7Bd4Z5zZLvpBSvU9PaSYfpi8MaX
kqSCXjJiJwMRsaYsVqEAybehMLiTDA58+arQ9pd9cJZVeGYzfLWksoNbNseKT9hYvBiKtwo2PzMC
40548q0uk2whNDZ06nh02/ZBH2gfB4V0Fl3WLKbStCi4aPN6Tfv9RfT9w/QNNxXfKOMFHlT4D6ip
e+546m2m8r63J0DZXSAfjyCnbgsvObaePS5UmeHIDCTMKNzaAUVnmzhPfuEVp7jfAbSIFmlgewv0
q+t60JsVDhfGLBXRLlrIU0N6FsVXWikrKqobK/2HhPRPxc1PkpL/kvn8fy0E0jT7B53KJDT6SQq0
rV/j4Uch0Pfr/yEF0uzfJVogULmoJlXDtlH8/EMKZP5uahhLHaQwQjMcQzP+Wwtk/Y4NS1ctHeiH
lIaJROc/tUDyd6RAjgpa3HSEIG/zf6MFmj7Hj1ogoAyCVqFET4OVVbcM7RcxsEyKke4USW2ZQGsn
iX+h58EtQFq7h3auxUNcWuJqYMZJqXfzpEK+appwUoxHIlfmetNdSmOE/e59Eo7hz3/4Iv8HwY/+
ywHqKl8MEiWcMKop0PtMYqYf1MplGlRNm2BN7NHQL60J95yYIY1JrUhmap09170x3oo6wSMZQJ5i
TkOsaNCnBsGxRf6s2622p3mtkfEpt5lUn23IW0y0MHtQIr+7OTABzEeTVTaJF8kYkmivRz6dQSNb
aslgkTBWxftUgOT868/265evq7aD/tqw+ZCTktbgAvjxs4WdpztqQDgFUsGcGkMPNzCIckjOWrzj
fzBFMO8wyHO2l/QTgWKH78BUm0tQJMMW8WGxslzYVIk7MCSHWTn3eJNtlldff32kkov0x8uEA1Qt
lKWmZFrBdWlOZ+mHsxCr09UpgZaMTp8/Z571PPpDf8zMCstP2TTb0ENukSsjTmTbfBx5UO+rgXWf
4R9BhV5GApZPOx6Py5ZLLj3T0dwY3Rgvv/neQOAQdDy71BRnQDDVXS3yq5cLBJyNjfI/hBqwxqT1
VgAG9ePG3UIg1E3m74QBkZPR3EDSVg3TvPZFSGCfGh2tiRCLW0xhOucBsyQwDJgKcJAg1XsewHG2
q3rrS6nthkFOS2M5ZdIIH2XsLkqIFL6Ix1U9xaDQoGz+hYx8urV//T4dG4XLtCroKN5/OfOjouca
xl/CPHLlpmtCGwYFvk4nw6lH7BwZmK4DN9nd1kOqEX4ur0RJhRu4U4iOQ2wzlt08/fU51v75HGtC
qJDfTEMV07Lw8zkuolJrg4lVIQqjv+1KpT+kIwmjPXZ5crUU0t4WXgyygwCPr7GIrHk5QdGTTH3M
Girj//XhMDq1UfJajsUCZP1yOGlR6lHRq+iBivzBsEudWpEA4tb33kA3znvRtyDcUDHZ7qvRKdG+
0y0dNE9tzZNMlou/PpxfdP/cALbGhseGjavr3LK/nDBnQMCfVTz8WychXd5vsXlP/oUhUhP20iHe
fs/Y/vXv/Kf1QdMtHgGTgpSrxGEV/PmMEEcRhtyQbCnQGCoy4oYTBfuklhh1RDWTehxoxtYnBIfc
oLS9NGPprBJdBKsgfpKxB30IheW5MLQnnaDKra+NWIxQrv6rVXo6kp8kpXy3XDQU2zb0AOFMX98P
6wN8VlIvDIniUQqgV4E2K3pNHDWtfa5Scm1mas4UsuhyNk9ZtOhpqdwBcHB3YdM8KypMfsZR3R70
3KPtRrxextGIAJCrrkrErslbYteS8s4mmJNlsNqVtUNuet4/OL1aneAPoumqNTBzRtH/iyvRNH49
+RoPHmlauiF5TE4P7Z8/XYBwqo8EvVgYCLDOdWvd1aK8jetK2dcAZmbFYF3dRE8viA1p/igupVma
f6pM/c7Tz/o8yJgpEoaSWZm/8ESgLDs/D5dVSUAgybALBBD+JcrMz4Ye0sFqR0yDmjuukrIl8qS1
zw3jniXgrieXvOaNYoYvDHeqa2tbaySxezdW+3tHJf4qPJS9DSXGGhwahimbdn30QLyocleQyXzB
13pyUeVvKlfPpqYpzxYZRRtfLZ6/V/cIUsgiiY5KQgM287xpQBZpWySf4prIo4am8T5Gltaqwj/+
X8LOazlyI+22T4QIJFwib1nes4pkk9QNorvVDe89nv4sgIr550gRmpsKUtIMXSHzM3uvnacYlJZz
gLhpNEcTkV+16GPmnhAJcC9yepMK+KTIwz0sOvcaIKOrZWqLBQrOUAmcYtZZdDE9W1HmDWHbcrpF
XnEYhAMcEe3QmpOAcMFWJ1LQGM8W0TlPQ9fp2GJr3ADRUO0jSD0krAT+xc+QaIwVshqdL34wLDSZ
TXhrud1od13/UhgPJRrzgguUVHS23NuclMl1YTKQc4E7bVrHiq5dF1aEeusMjOY33zC/QKyFbhTX
r41Buh+h54SY+CndhLC0AgWSZqAexUY5NV5/wnv5wSDXOxlpoJ2YzOjbktypJ8Ou1G15KacBv7/H
pU+IL+5XNWA4R2iaY6jNWHLGODrI075jo3BPqeNVT2Vc9vDuDBjsJYMVo2pvdevrB9fgBDBsw7wE
nqfzsOE7baxfOVPhz9b1yfCZGv+cMxNBBayd/CKZ+HvzUT6yCcja/N5En3Wv0tfa6NvN1wFjizRY
qVBW94yIk72d1/CJaeNY/IgP30Vp5GTVdG+sxuJPXoaruEAwiN3RPMjO6DHaww9mbPdnlVnV3S1W
qsiSXT+/0VkipTfGvHvPMw/GVHaflsXNbgKkePL1ujxFAArOZTj+wFHk/JlC801i7bI8CK7t+o8a
JyxS0xNOUaAfvIUbEqrW+lIsMKqRN82X9tbQenufd+It8u10bbABZl3opjAc9W3ge88Tf8IY9lbY
H4Fo2qe45+Z1G4KralU8NaWODyVzjfOMnENulMUHo3KrPVkB04qCjlNtrnOW/ynjAXkHAWIyQQqc
QxlJ56Q5xbeQhcMZnQLJ0qXn7HIdRlGAvb3Smm43JLx9Q2JMj1NptxuTtS//mfwsdIzjDoXcbORI
55cR1/p2qCLn7KMAJ6DOflm+tt44zjk1upL3cBPutIQhW5g7MMLMcdp68fBLuBaIUKi6q8mUWFLd
rHrjToGdY0NBXP5XmahQ65o5HkTV/AoNt2cVpeVElUb4iXNtXno13n4pp/GFsZqcpAUOATKq6Ked
ZTvxZZLDuKoMkGMWpMeVQMmxRyGJNBZGeWPOiZxEhL8M4c1HgYyapEM0MP/2/LZ9UTVhwHNCSKqx
rgodXT7jOIhARCNIJloerUkuho1ptD+jCela3VX1bolLK8oJjLHNFN3IslVrYTv1/cQ9eNaIgEfE
czDf3ZRFiIYcsGduW++YlD9LPzxYdYV8vo5i6Ir4Yjvma1ANIAzlE0kAwXRVnp5c0cvq22hWaYfk
Bz/8hvqsVfm+1vppb6aDd1KNavfeTz8ZHNbmhbxNDgpX1NmnJNLQ8nQksgoY7YTcDLd4ZGADBGHt
DYO7lX4fQERBQ8D2ABGdL/rP5aM6Dfpv9th9iPCQEOp5KRs3u1pjAOFvuR5dVJb7xq8RDsmMqICJ
Ka/0wZmbZvxW6GH34On7lPY4bkujsXdmKPwt2Llyi2kl3+s2W8tiNl5V8wspmCwGQr0gs9lJtx1m
GWSCXEzm8AON1bDz50RUcNUbq7PUgcfGPoUkVpLgx9auWS742D+iA9aOtA/A+hm4bLSkRWWD1O1i
MjyChY3pVzTEqgHUILs3/l2mU3GEwMVIOBThVc8xWMV+84g15mAURgc/6g0omyzua3fwH1aJjo7R
aEUQR/zDqznKmwq/t11k287MikPQ9hnLxyp4Efgy9QGISpx3r9gnnO1fhjBU9mIbWCb5Q9ptaPsr
7s3nijCvsyTSdCctaB4dEIsTfKqdtfQFgSbq89KVKAcxbYgWKw5l/4ylmSm4qK+Id/u1j6kdYyr5
B6DCPuNUu/YOF3Bk4o+nrt4VmomWs6vuATfqWo4yx3M4kq5kn0ZdeGgiYZSBuXO3qsDT5/XoMYGn
wtxO1biNjjwQ7XNoZ+PzROG0dfV8H+E53WEoYr9qZ8GxIL9l27je0ZeN+SjoJdaJL7rNGOX9rmU5
3DbFPkAYZKPeOi8vvWmzwJsdPjnSnN1kpMPeVEVwFmYRr2SUnyZ0ZmRHIAm2Y4zsqV31l2MWBfW5
mF9sHc+1K4dhK3q3fsCokdu8YZq+BW0YrGuvM9+Ihnf3qekRLU1yDDe+2MX41VlQKf8tnsWwvX+N
ZpG1IIy1Jyr9xjcot3VTTC8iCG8YlvczAFHkhvrRUzzhCedXVA+AGh05xecAztG5ItXONwNUyhiJ
H3ZL1LKlk1jcsyqdiD865JHTrtIekWnhppfeLlrmHVP/iq2neEpndm0kCm0dAlU664ETkaNgHAZ7
5LPSrc6Vb/8Msgp0g4DNaYJWr1G7r5e4TLI+3spMouhTOCEKoBabmBTmfeoQCehl7Hq2gAoEQmyy
O2NUchHxiCdj/r91pC1WUct8vR9q7Ui8UbwmkLnkxwuNVc0pS/S8h6gqcvN3Huitk7fpwwv1V4WC
5VZ5hXjKzXo+bSL/npJWTgqJiVegF5ukeAyDE98nTNvsBNP10g10CWk4hs8qYOyL/rmv+RJUMdO6
Ldpog3F4+paKGbXDGOUmvA6MsEs1lZO9Z40UvAi4AHQUCHfnGGEz8x8kuRWfnUUY2UTg2moqnasL
kfMGl/dVBF24CSISdGyl6mfDvPl5stUYM10dp+a+A6EHX7MJIRN4DKoh4JJf1W8ZBbFNxwr4mGpP
4/nrw11kTR9uVP7pSi3bGpXi3dTlTbTrnMpiQDOtuzKpN1XMoys6x3hDzVJvmjR8G4b2wxzUg4iM
7LWeb6OaVImcbPZajY9qHsQCQsQIoWPCsInkOhBrIf5HH2Hof2+SHDokHUwYba3tOML4/9sI5dDj
w4pkvhSGRx084y5FLvCgywvWCYFJJqyyU6C5pKcE0bpzyYdcgkqXF5+khca2/Dui6x/LL5zpvnks
C8dmlYAlitXRv7ef/+jpHGkxm4Abaxqc2n+f+Rg9OwHPZY9XDsm4WtJsjSn09nUq60seelfMYt0V
k5a/ya1xeP73ry7+8eUVGjImZOgchCNd+beW0i1koAyJYScuGhdfS0g0m/K7VSjA/Ba6jlMrKFnS
kPJ8ikJVX2W7Ld1dkBdbQ+Xq3EliDkiVARFMnClGiIAWUlbkc0Bf3/37N2v+40+rSMJjUKlsVwps
E3/7Zn1Y8V0ToWwIBeDRLkb+g6hjGnIUm9LpTlMQP0oyYNZh43dvA8P6ZDLM97nKOceZHyL6JAdm
KSI5MoP11MMeNtJ4OKjGUoTY2mRk1f147Ivuzz6s05cUve5B67xwG9S6/VlJbARupVHDTNoW/or1
v0ZW//wRFc2vpXSLybQh3L9NinuNbJo0RgK3VJTTwE0JY4ipK8wTnE05e0rTS+qbJutyY2Xsam3y
lU///ov+x+BMKGXZvDFcmy8jhZyHWP81aAha1rGVJdGwVoJYGy2aZV1IP8Iucu+VOwflLZdDNCkD
5qJy10BMyyMh5avAdco/p9Fgc4dz9n+8A/4xPZu/McdhTGXB1XCN5d//1zc2qZEMVU7Rp4ox8hmh
8Tk3EOj4PThkgppfcpH8RC5FwzfH18Adsw5tAz6EUGn/oksz/x+/KYb4fztuoJBajpC2i86Av9qC
sviv78gP8sypPZgxRlS7BDPvvmYMCn8bcTn24PXHEkzizrdq/bNxi5+6kt1L3abtIVNk/o3QjXKf
AZxeYK9BuXnUgnpWAtjtfhq0dW8n2T2LILyqsgN9jLIOXY7xxHROfQvIHkaQDIRMq6dnx8t/hbWD
93ZwX+oSuUGT+gQszg2A80c3p4RGOQyueKkQbM2CZNsABwuFc40CQq+XJ2NptNxOI0EcESoSx+DH
13DpqyYOgV+jtNKqO4K/T363D5xpzTUXHuxA7eRmyLD1MLReY0fdlklDNTXJ3XA/dAS28wQYKQlu
PK0Qr34P9TlpegrV+XschP2jGjA4mHZjvoVZ/JwXePG9OdCUSFXEAkRzitq6GvNLbtBV/9WLdoF5
oGhDJUOnsQHyxZC3GvoI3Y2EAhk62IEdOfy0st81XdmvHrgMvkeF4B7V0in34+bWuRwnQF0OydTm
hzGy03d+6Rb9V0i26mP5UXRN7TvXM46OwXkhbHoKUvrsdWjaxclF8/sg1hY1et2w+vRy9FUEyfRk
dT30RGcUDoWCy4as78SCD5YO0SfK1uJXYyKsjyVA+TEl+yaCrgk+M71Uqno4STl+t0a0LJSm6t0b
sPf4VTq89qqq12LImjsABXOgJzYZcW9Mvxo//BFjooFVdKtPTjCnsWT3cfAp3eaaHBDa65gy+jBJ
LQtitv01zze6TJuKATVXMhdBrUR1kMueJHrVXKzaPeFjL0/SfyzAENkkwxl8QsMeRFXnpgGrxSNH
1qzIscFQAMSxTF9Zlny9baQGD6/KzLd5SUSoxhzY5wxrNwrUH3EeUpGJn6oQBY+rpZ8HmEQIQc3+
WIWDxfjekQcL1Tp5FTzGztgfrAr5jl1X95BhD/p6chpHG7mozHmrBOZWGY3gIWGgDb2i+lnqrvHW
ZZN//c9nLIdZbUfoxzWl1HM9djSI3SC/uXXLg2FgmRxFtF++iK4Z+lPU5w1v1PGOLqrfENrxy9FA
ksde6J8A3j+Wzh03FBkIFtoMggzwFE2ttgXhZW0tC3KXMWXrUETaDl7SQMYABL+AAD0oJPZ0q1Lh
r78O1yl3w43UzffYtLLTTKXres0/p1Q+KGr7hAdQsHq2kZclNjE9BNV0cGH66xBb1bMXZcjswJml
7MZeYLxDUYMNsqFv2CVz5nHakXKF6PDPMrJfafyt6xK6iVb13fFtwv8w9I9i1B+e1tWHTrRsdkTl
Q08uwvMUJ5cu1YZnQBxqK1VFASCc4NU1m/okswaLPelP9SlEnYBFZzoOCCrPkyU//3onlLK9TjZR
Y6A0XH6SZubTuqcleNSDJGAW9jlHzX3QNf3SRG76zK2TsgPo8cNFLQ+PP/m7yJhq6LdJM4P2UbVD
R0FL398H1DeX5aUmeOPiz7bZSSGa0BEtvDjZCvV99wKGVdKgRsNKzMWKBgrvyayJisla/3fayuHC
ms04CHcLO1msls4cUxIgw3nQg19VP/SDu3M6DYYlKpft8t2DZ3qNypwopPl9mrlXomBX+Izcu9cd
IshkO8uQwzfX8I7FRBjnctRO/az3hGZKiK9nHjuJ+nGasx9d55qYw0itqottZVf1cWmPU9AITYuv
6eu0DkaD0C6zfA4aGE8t9M7li9fAk3eKvzawSHM6mwT14g89hXN9VoIu0m04ag5Kch6eJtpjEd84
Gks6PQYRm2keag6zurg6cSJNg8N4YAGFA9wZd4vj0Lfiq1V3PO54KGwiad6ixkuv4yS/T3LOk9bh
5jFjlxeDZwT0nkYYno63ibQzj8j0Cdt21YpNNLQmkThFfgisKts3NiRdkxnJ2qjBlAXAAGAPt+M+
SQYbUaUWbLU6HBEHu9EjyyVtyFKMLJX6PM0JE1N7jhoYxayXis+CMCvSRHAHqmHITm7g72J74EnA
YwsRnZqa/YD5ogsTLnpAQIG0s6NFSNnYEt+bWcxqxqHda9Ggb+AwQnPt4u868+3NUGfaLinibzYk
rI1LtNY6k1G8K30nQfasGSdG7relSAr6SOxDozT2NfRzi2iLs9Vb8Q55dr31i8K9m7PJxi/7nzg7
1D33RbOpHBptK8GjR7q2fjcYAW67JC3PKsGut3SYJlaUtWJBCFQk+anhywAvO/j7ZbJRm2S0qCUK
vAAMjX7uSdqYHJvI7N47/cMvB/iswWwyIZeCzJRfyfA6dqgY06H5rkXTtSVyoWAFqJdZtdGWQ4JY
P+Jpw6z+xGtOMTJDcipZ7+zMmSFcOouwiTQN0zDVh9Oaj3EflYP3APtXEHUUGtNMN7st31XLz32a
1Y2BT7Rx5WvVmeI2P0UG+j2v139KHANHiLdqxh2v85pMXrft2lMX6v5JotSiXZebGkHay9jY6Yo7
YPrMIv/VD/AuZ+kdM3G3Y+fQEecG4Uu6gdyobr9Ezadjv9d5Vu4jFzHXRFGXW7LjKkTAXbNLy56Y
+O7Ti+3wXTfrA5E/YpNBcTppli8RwDkMp2xQ7GlkdUeRWz6/pf77xFHIYFUEOyND9YsZYsauwzAt
RX1fFjpWhgeDGMCy7jqAYrCPMMs4zgoGJeUEPFAIgdbvZDaxGoCvfNaNWyLYfGzSw7Qiiyv/Snyv
nSg9hIbutwceh/S4tARYLZgfUAlvqbKcdegTl7i0Yj4GljFoWW5SrOKoH4LbmLjVLWusE3/hXY/h
DMoSPMeeB/Op9o3gCfhB/Gg99T4kcfc5ktO4shgKvxqyLzGmD2+2znzMKlXwQpp1eS+dnab99gXo
sQUvx7IUknZhtsdJz/u9AEixXkYmUfJNOpn21I2y+EyKGhx8JrJjg/vcxBmVM2UbA/SCxI+pCs6k
xnl36NI22GcAFhIDx928GiNVDEJnm9jbeD5M2vlba1XDoC551wYrObZ2P1yC0L+QKZG/GjZBqViQ
PlMG0Mv+TZijv3YmJ79IQVKvrxALZkHE4RJLn6hgEPhbwDufE0XDlioNqWMl4100VzVFyztLb8vz
v7dddFZ/b//oJugkrBn75rjS/fvwwrDSuLLE7PgMc8pXwILD3KVSYMU1DINlxtXhadlpYhxPDkhS
4mPNAyfZeLrUg93+0BiKE48DmaCXQK2rlLjzPhj0cy8/kMFqQHZTHB16tgksXOdiIqe6glSGsQWq
luNs/TFtTi6xygdG44iWXadBU8inidH99S/okQlMFs23tpx8GhCRHpzAM0DQl9q2AZl3kymlaNgY
MVuHtHzK6+S1QDS5xwSWkeClor1OYIJu4sCZ7wcxvzDWHTeDnPNWHDZU9DwlAQKqezZSaCi95RUv
Thr8Ecr2F4TJWQ5BhYrfsbybY6DPGpjtpDUQcf7zEqZ4ReJRL3fdPOIy8Y5jhFNac1CInLKDhS/s
p1qU5mO7NWNo9x7t+arGKPBWwt+WJLLv/C4DXTEv1GzSI/b6OMUQjDFKP4nhZIYV/idIIpeMnyj0
Ob8nNXV78DLuqpCteCXz2CX2b3wWQW5ygfAmVD2K06pjipY56fcURuh1edHMoL6EiLB7vQqfwLMa
u//79bDF+g58vNo7+EKudhmcS8rzQ0puatyp8Q/bjZxDOgsRHJ9MSLDldlPUryqIh2dkkNpPuyIC
Rxoe3IrOHk4GrDsCgXHA5oi59ssoj60Uk/7hkqYVtpPG/DUW7fQ8BtHPuOeKai0juUk1kDGB2oD4
l+zKpm9uvAkISXM82Xb5NSOY4Exfg6i956k7bHqFQZOnrDp7EveMrIa9bZ67xNL+gLFG2FgSe2tr
7LE+l82rjKT6ltnhhw1g76CTb7ZlpckcVXWEVURY8pyofG+rQV6CXvK+IfTwSWe0ddDScNpHpPV8
/bmSP33IEF/TvTRuxy3cTX0Nzw0vMzNZ9M3s0jHG+wDodetFRXAO9UrFV7fVd8umjI567VhkX3vt
yBY/0A1g7Tk5VITekGxT/BiGhgRZA2fHpHN0qmza5ZZWb6Kuje9M38lybHYaSJP3omp3CqbdRpTd
QB8OL1Ck9s+OI/LJVn/VxsRHtl8NVdBbMDxsS+d2SmR4i+avESadduRAvJjK+UXsfI8pJjyAgT18
7ZLjfupfCtf5mMIBwVMgfieVqSN9rtBTYFDRdKUkgAyp75pB9afY1zHozh+x5NL2U43JgbkuLCQ9
dU/dGHRbzuz4qip334oy3hgY7U663Y1kkmPmp5oFyBOPHJp5Zd/hVZvvdlO9JU04cr0Je2dr3kus
edq7PngAG7QXFaTTH5VtnsgZD9+8PhZHnM3UdrG+L1m1vMJCYpNAlUGQqA65dETnXFdvE7rCXzrr
bSTtJEMJNhpk+7m/BCmYRuFdjNwJn4ehVq9gC5RM1/pE9NOmbwgM6bWIvc1sQAnzKEBCr7t7+MnW
epzUAREoc2pUbRuwl/bGqID0KAhxR0cl+T52sar3rocDyxkbwNEAHE0cBQANOofJf+pu66jMNmjq
GNklpXxK2s5EQLRfVBhpZ1IzZpq/t6wao0MjnZ1tkasj52c4qbZJ9gOjwoa/w/gRpzXyOCx4UTyr
Q6t+AOEVxc+ti1dhGacDAxL7KWWR5JE3Q7b3+Kwme3hmLIE/TnknLYy+F0PVPBw9q89Thq0uTtod
pnX51OoaBqNpQsf8ddnWJVSkZm6Sap6xy/JRiLGhxKb1VVGYQ2lcc/wm3B+rKSYaoRnT4LmFYP6c
DBNrBYIHVsunoWlV7Dqz7iBiZNoxGeW7oG9eyYxjia6B//JTy1ujsezocVWwp2gtn8eCAUGsj4eg
ks1rbto/RghST45be3fCnzalrZUbvTEzuoCiOlSYerscOIKuM4rw2Dfbatgzx4muYduibKziD2wP
/oWVfsjOozVXRZ2Kb7CFTSss3o2g3BoxFLUq8tw5mUWuBxavrx778KKI3pbLfXlxR1bcUC/5JoJL
J+vuNfAJudDClJWRod5paJLDuBRw4GvhHxOwaFh+uBtbtK9xP2zakq36ICA9NDL0mEGF4mwzVltL
q9fXiSnwm8422KOB6blSKluFQJZ2gzaAWUmmHEM6C9dFjePnL0atFURpGKveDMZHNmJlCWBgNYqQ
mITK7Wm0iBXVlO8/xPheeYaF9qGf+eyIcpzIBwjmjbCEXJJYhhjPYjh4ezeekpsItLWoO/NIx4FB
0Ml51F34mc5ksxys8WYUVR4/pCbkJvfLeJ3PBGEfVMe185MMyyaysqgIjCtzs+ZseUAmYjAendtM
36nfnyrMdZ+V43A7O+5vfJQxcZZ6cYqQupDAmTt/CgOsTKhJEChmk78icgPpcgGHEn5wCWdrQW92
rLM4+iDsbQts/yXVK++0DJgGf5HLjlhIdKT6rRWkz2WPYSeiAdWAVd89ciA/DcYeG798lPkAKkCP
XJ6Jxj52GG+XvU+bjuYmjIgQjbwUq4lw3+IiAVgIkGmFEeJHDaC5ejIcjXgLRkVP/axZtWL9twFr
94iF5qjsuL9yKzU3F9FJiT//ohnttyjjV9OEdY43Sxi31MZerg+cLbAS0hFCqx1uBn1k+Y64l6Te
uT9PWNvRVNdrq1cGceE9EHkjeOmWJ7innnlCEBbi1icoL0/jicQQPkJhwyNYwbog5nqGjlvvQ1pv
yzYYt7L2oi37E3UJyO1qDo2NV2OQpvmMjmdXGD5GRCjFVzUReGb7xnVU8YcxF9oUZdNBZsG7mXn3
ArZBzRUBrzq0ons4F8NSa2LKZ/ut6xttXcLmeCwvNflopqWL5+UzSIoWZ379UeoB4VyiCjb9GAHb
USyKVmNvi+3X56RWTbfaaP/I+6qhcqjfuQw8kAx6o1gRI5Cfbc3olbTb8lFZetqa5OGexWoV7PBO
kcdgm/YLyJX4qU/VdKoGwK9jQrAAXvmPvMNsB+uM3NLJiscL6Sg8DuFKn39aw8/yh6+Cr7ue54gl
w7A4R511UcDJ/r9V4XIjO6O/Ejk3FAvOpTwoPWRNwzA+gFOlz8aYICrKn3vQRee4Nbw7gRLyWZQv
bSbDvT8oRHTz6VIJllWyDtJjwrW11/2oWTW8SY6GB3lx+Q1CBkp3onBI5yPtVuTeryahK4l4modR
Gx8yn+Kr0ADuLmK5BuDxRAbIS+20SB4mYiYtcGB7kQlvZdZSB20V2nepGvs+GIxjJQZhOiChDjHo
GgKN6cxgTu+GsCz3EwKVq5UW2zqJ1KbXy2RttVp8MRu4z2qKPlgR1fdmAAFiO1SkuszsF7PNj7rn
copNXUFvPv4RzVv/5YVABGjWLZOvibwx3fedXW2Yqw44wb234OkziLQu3bsQefFNuN66bLL+5tfJ
zjHbAGA0DaE9hhG3z6RuJc7oG3ZtTBRkARg1XMVFy2PP12zM6JUyrwm3vmrFaXkxirzamwZYxwS2
Yztc89ovqYemAkm610AiXOZKrcHIJHxDywrFxtVhdBQlx0DcZBaWQ2IyaPSvFlCz/dfYep50do1s
zsHvocaQjeu9Ozml5iJ9sH8Q5eucKgFOKW2BjBqpfge0uPe1hxGOahcKxaqot0/LSx0Z3+3eLTgt
jXQ85mXCyJMacHkDmimyCmPUokPguJwkOW8m5N3BRtS2tY9a7tBCs8tH6obGXnalvTFjZ4XhcrxO
Ihyvy0cuETUhdRPTsAHQw3wYLC/CYTDH3iRfk53zHdBEeenbrr92dfupmil5KbmsKG+aB0yBbVnK
+JYQES2L2DuOfvjnl84yHmjyvbk6Qe8C4Yo4+XXd5OxPaxAWsVEw1CDP5anKjGgzYFjcRLXfYbw3
g1NrkB2gZ98R41sfc2m1ahHKr0w2Ves+Yv5DtEkEiMTjBM+GD7MBEJs4xXSTWtrvAkJrkCzyL8PR
g9gc0Jh5FR7+YCq6d08T8NPIrD4unyJ5Ovk1iNakYBKZAe198Kc8RfPeePJjjSnLFK/NEqm730Hd
Iez3PQuS8ZXMlmHfB2axk3ZqfsPMcG70pCflL6P+WJUCaSvcVE5djNu/wM28FbmSf6iOVXkTmtFJ
hT5ZiNyjp8aOBoAN6En++hSNxPIpudByPwO9SpN61wpb+amqmDxvGYrrQJDrfeq7H17jhJuUXm8b
QY19LirSjlRrmavlU9c0X0LLLi6ljvBrxHa5E9TDr10EKhHVJnQaMEhby8Tcm87CGSMKT4x3J1pM
hjtFaWW7mC1WF5H15oWj9RiS1HqwgP/QxiE7L/8ISIS97tBuPoUtearLN1/ZfXlKsL1+fZq7Nulw
BFuNiph4K7Rpg60GfdKkocSeUDAFOnGAZEh+8hPQm6ETyxmWQO8Y0levaZw7l+tq+SxMp/iVATjx
EsTdYKQP1MSTwTQJg3X4U6FMQE7BG7QuvBbQnnGdxukka8P5M0qdjdOEvzSRdQ/HZWGdAjI75Wl1
HM08eCn1aF+riUjR8dcYVxHTl3lKF4reWSnKDs7FRuwMnXNhObj9iesn47CB4s7NvlyZmBXtM0VN
9rXITKbOPg8RGp35uG7D8aOEXrDJ+wAIfNLPMPh+N9pFRVKb/2oPqX9xaMChjFTaZ+pgFwZH0hHl
NlY08rDz64iWNWchBIAjSDfJyI3R6Eb44fvDLSF1bi/6HnSyE6szqCq+cZBk3x27O4MMGN/aGu6K
HbhsdoxqtRQyDPqqO5U37nQyLEmbgaPhjs1xOWsxMtC12lDx24Zc2pRhxX9eTJYaq0J8t1tC7vp5
pMfzu5uEnr5VCXbfQclqNdihdocdAucANuSiNfYpx7jZyEHKxOfEfGodOLI/6k3tvFr9HLwuNhVv
reBJQhPFe1b8NoPqVY+c+gV66rPTBsgouyK4h6XV7QHBm/i5QvMZNMmjYsO8qaMp/noCkvmpqP22
vIAn27amv2tKs7tMoLufnSC1nlFtkhKaySdvDNKDxR37kRNLryZwp8tdGuIRi70xv7Q9rdBTPeIP
BoHwsxmgdLKRIscuFwwnNAGmDgptOCvlnKaMz0Pgups8LwF7OQmo/pE1DxzDj4E2GWY2+Yt22Ofb
3mtuzbyfd8LkkjQ1avQCQAuuLvCuOF2lVlYnu9RoL+dRU0Kk0HrkUCYek3lmEzneKRMIWiihTNj1
zIAkoo21aWBEmcgnOkg1bfFJZU+lPahfl6Ymn9jtKiDOkZRnXb/J3ogeGrEraSu6V2pv/RFU+d73
XeOyHMyj9IjSypJ0byLww9ynn5ditagzufd6987wkQRbI0wv1txr8fti8wqeDAsWkUY41NdOOsan
r0mFXrtkiMynz8B9dCDgljLSfsHhWe2rnvnzCPfYT+XZsoAX07p7d8MX2bPZE82ILo2phRaulp28
KfHyeUVzB/WIoyXsq+9JFB7ylp132EYFtIjubYyL9m5OKLa1dgYJp+aKaaD1nMTDPm3L+BJ1ynw2
jXoLgmi4Iub9yFq3P2nDhLHHy+Q9M4j7Bd4IUwt/ErBZee8cBg8skA7Lf7X8o2iMiVaBbrDi2mqR
JA90v4OwHo26+Z5i024xsfYTKJLs1Xcok0mGm4X7S/0EjOtKGgMO5sJpkd6xLu916q18BFD21bTP
4/dlGWONrXWdj0V4KYpjSk7FekYnvUvD/pwiIMW2iKurTawXvgQSYchlrTcTYvPNMm1tgfoCS75I
HrOVUK2z9bAS1bMRbihLdsAZ77hOj0YWgTCEGdB2ayKl1mlCVbpI5gPYWnsIxH94JC8cxtEJV01g
eoeSeReZHQxe7AaAjOWEP0dLix5eprmw7bPnBpHmcajK/lL1yCWZAm/5zX7PErRGUZ1M62VA3xTF
bdE+anrlkPtoEYsESpRUFmu86kifuY1S/0jZgxHCaUlN034TJ6p2HiLOnWEUP6dYiJsfJD8qjcGM
LETww8pG9mvcjezeSaqczBUUHXwgMa67LOH5EHbFdRIy4mVyR7pfGYzaham2R/xc+j1vu+6aIZhb
kUt8TO2Rmbn9o3NGexvF4mH1IZO9gP1O47D7G4MzE6KtN3rdXqmA8Y8Ao+vqw67t0IhnIKXWbh58
IIaMlXXTXQvMP/rKydQjnAZxtWWC/6xI0rOZwTszLYsEUYNkjX1Kd7/q7MLewEcJN0rhsfl/RJ3Z
cpxI23WviAggGU+rgJo1WpKlE0KS1cxTAslw9d9Cb/zxnzii2+62XQWZz7D32hY3RTz5y7NappT6
D6uAbbb1gcT1LMxiIPeiOsx2UWJ2yJhIpeW0X3RzhS9Q0qRln2nLAhzV+aN05IobyHV2i2LnAdSN
DVxqvlOSIpxZOdBTeYkVpDHhPXmnoRqKcBg08mBpzzHiHjOMwqcE/CP45wwpuj8EOq2742sBC2bI
xhp8xI6aEkwfO1wxnGOShcIpy899KZkp1uU/o6W+WosXqTMcFgyAQ4Q3JFwa3+nUIX81zaM929tD
2cVhscUAOR64BnJJOr2dHxg3ETY/vLBq/Svn+iOb95WWa2Ep6h4TssH4UH338U/tz+Brx+9EwAGh
yehoJiGSGUZ1TkBi6jFJxqXWMAH269Owbj4DCCkRDfQPtI3Q4TvslvQokb8xJ6nvqszbleXfYZpj
cPUMSJIMCGo/FzZDVpy4q7b8V2hWe/Fj1wwY2jPSJi5rlPp8cbQnstxwTBt4euquhjQ4eWDJNOIO
ex+M+JBBAreS8ckz3fHmpnSC6Iaa/SxZsswLACYf6f2lJ5btwK4C5k+XvWxz9qtTFW0wsiVIGAN5
wrnU8Cd3wkPpQfqmipSvL7s1A800Tmt1MHnOyiwOnc5nRqg4ZfTJ9A8Ydg1RAKCQTzPJf4EQ6aPK
LHmY9W8wXN81KT2giKiVVNpkYUEdtq4Kyg/rf1eX1S6GPXcSc1hXmsP6FwK99yT7nJQDqX3mOjAK
yBwbf/yzcYClMW8zIVTTII4UXBMAXr93bNCcFqRE9Az405hXQXUdgpzIHTg3xSHJ9E2H6rlnZz6u
tn+Rg4+qZHWLU+KC3C3r4ThDaCxJYq3RUsAk0i+1SWrcyvwuqaarthrGARbkT0yMxFIyb8RDsU9M
m+GmtuIhiK2LMXIZO7Y13epTos3lDlZYGvHYwGKz1QgufDxBSTSY1ODnU9jV3DQhB1vLfHgSrI4T
DfUM069nHC3llXDIw6CNHaUTmxkTk9G4AmbM/BokLaVMMKCBd+ySOKD2VphTAKscofnSFyfgsRyd
SCuMTnteWsLd/OyUdf25Tzie2g4YHA7wp4G/MIJeTgazk/DYsuxI1Ne93vjjWVQn9CgM0bGt5njN
+8HBv2C3kfevMaBlkCzLGQRgJFw7PrHJscDWMJladfsfUXV9hHuK2F3GmZxUghGjo8Red4o81LTu
WMTuMxUgYeN6+904ZK6VE2IWE+6/Mb7GugGTq0BwMmjlHaLBD0+fNitN9jAS346uP+brJDZwMcqH
FZ2hD1fRJWPS6CAar9U/vyOJ3PKe6jYF6b+m1XGc7ABCMPS+m+jH7jISKFw67n4BUX0iShJrWkVH
riwou4KQOSbGz+RqoLDL89elRxKpErLxpNNlkWTFEY7SfUMZ797bfOcrApZptIsr33h9cNr8v3ZW
Zeg6GeJhWKNUZf7J97DK5p0CltwdsJDmB6hhW/woClQxulenEM9p3DCqMuq7TTkBswtSvg8lZT9s
MerINwR8hS+GPre1bJrITQm5MpMxueiUGFwM7VHzUM/bMTVonfaHeuF1Xf0nAu3WEwmiS6bLGwZf
aF1Dec+ZRQgqXxCQbWOnr9M/E9MFPVtfBNZs/pQspYO8QJnZaPXNtBH2MZSGi5gaQ5Q08KSdeHbC
ofuK3bbZeh+meCM21Ia9687yFvhKi0/ccsrChta0Yi8CrBDkwEEHJ7xv2AYF1Zbc0bpEs5mKxX+c
KGhvhpsAPyTiMY4n8gq9LmHWxzQWQrwI3Ha4KwdegtiqOUqbiOTWle2Bo1XEnBU09cvUG1HZMflM
8qPcwmFUTLylQ/Q2ZNsgrhAvoaDx9lWWOTdMbl3yH4G28y1eKNsBNnYkvpkyEkQgoCnxoqpcQ6sD
vJrkf3Ww+Ks0jQM3IPBWdGrPmRzesefdu2Tw2Hbyioy6vffJtuiRoeyolwMjhQ7hzI+old51Fr87
doFfQrOzfZ9Qvlp2cUoTx37M1afisAokEPAKXNeuIk45xaMYwoX9ricT8ZGYuWPHbe0BOof8dHuf
+1loe/VTtYwaLR65rnmc7SZAbFaMzHXOpHl0ZP/quthnBJSLOb5fS2sJnJKdsuWs5KzW6IsZwWdB
PgzEwVn/hKLAoEaOQfEPF0NkbLkKLlkuknInRhQtY6L92NLD0Rkbd6gT6yjRyDRr5RGzEpzx5JW/
9sUy9Tlqc1qXlaEoU7txpYWbalnzFWVmwNjO3xvGu8Mrih7M4IZGAmB2rEyoOTB6zjZwDfC2esEa
AdOwTaRsWu27jvttAb8DrW04VUAj9kOefyHJQu2rwa6N/U/kPKj2nIlPyJfnruivleJA7csE5cqn
nVHEeY4rada/PVe+8eQ/s90vgYlSVcCnwo0y6daDLIfABGRXV9jzUAjiJl2Gj4kK6+DRSTKX5BpF
FiXUFKNvzB4cT6l93LYEMSVEOLCKF9DhBV9lXMEgXeESZd2fdk0YCmmAJIX9YBTTRSCR/1PXfRNR
piIW9z6ROAEoJ3dEH/6lQ8pTTRejga7kEXvGFgtZPsb6N7cO7O86uxpOaVKJE7vbo99CzzQSe9ID
s/f6Kt9pOeW+7YGULxsQU9VcXLWaJeWQs8SWLsvKtj15i/tPyeZdn+Yt9pcNsRyn0NTRTE7eaB4n
Jos4D4crFu94YcgX+87bMHKRW0s1BZ4/3lQ+oWHqtDcbVJO15RwI/RHROlx5Xns01aDiKArShhoC
t+MrQAUHFyR0SEWUAQ+JoE9N1RTNRfrX4MLN8ua8LNRaFhZpqvfQLPKnVpG0Xto6q3qMaW2s8URq
kqmqXrZ32nLKenKLrKbEWh5zLlL7pVmHX8Ikn8gZPOSni3fMWJluL4LFbV5lFs947z9ayeb0BXnF
lvhjmwmV8fTduh7AVhHMG34roVGk9cux3E/U4qRe0EYTPYhfq7tJAiFpdsoinMv8u9TRYDaGZuBP
9KJpIn6UfZdJ7kD6aIk5uY7mHSuJLFphue2GWDDIr/ozHZNP3aVwfbfuZ1z3NsMMDlN76aiMdP6w
xOxIM3mFatydTO07bUON2DtVGqHe19ys8xDgmTgOipiWTm6ZDlvpteGs4Y/DcwV8Izr5vPhmGWUY
YTLJ9W35KbRksT0snnN2pq2iJs3wQg2sWcQMTTW3ep7Q1vNNLftK7zDRx21g5cOfpVb6wXCNI7YI
LUJi7O5mHgcUEEe5zvMB6QJvgBQRy7bi5AwHe83+DfbiHjvDPVidMsiHAfiGGpIKp9C3YIvhhON0
DJaco6BZHXAoRthkPhVSflH1OY9dssLwuLGb7ADjJThyczvyB1NEc700wWCZFzYJDD6LLKhsBlES
gOVYF+Vxxs20xsM/Unue9MZZopJM3KCQ04bd+wtIgEGYwCrgmq6x95eDWDGAu3l/9jTXDgy4qznD
iAKdFRJ9OTwPNoepqIW9r8TwUfq19jSzQ8vgZjjkSVW9/667iJiI1CE/iOgYLx7GfVwRVGOVhF+Y
toR74ICZcZmpZaxfkjgmOt6OQfFlhhnE2Jp3cw3Ps6/14lBoF2fI4zO4QZ8QCORaNlPxYYA74ayh
iJ1hl83k1Xg6fPESDZ651EyYkShZlTpMfMUQ5vywll4aOSOsOnxv57EhBYWw2H4P0emhcZGZdJNz
znyL/JypqYjMOqLxfUtSCwplBTa74mRNwY2EVTt/+j0Q4i735SHzfyi00kM1uw+M/AlcU6xNSKjc
5VkFK8MzHnoO5YPHJp1psBa2tjrzcd/S4hcxHz96MwrEUuoBpBU7SIH/oz7ZefGUQmhaEQh1Ab4T
sAGjIKOF2cXioX1n5QU2mqZk4UEIY5JAsNpA7U9kD4AUu+8qbYeqw1N8K6ei0F9lSQYs2CoIuhBo
Bwf+gGrROe7KHhEKIsAiyAwo+RZa8wn3bzAU8kOkGJxYiN5bGLYOiEs7NMKoNxjfmx7vIwrapOvf
aoyeEY0KCpucgR9G/LBHZUyKUwYmdNyrgUZ19KDZYb0M8f3Nn6kdDAYTHImQtaxYcDQnK4buNU/G
Hd/gelRLh07Bf7Gp/E4SvvDkxl9uP55aWDwhG2N7P6GF3jSbrHxKMsREqdmoofhHj3nCZWAriC6D
pBZhBUzAk8gcD+ZUmwfpmIFpbBnX60yzj3kGH//C6PfW98mlq5Yh1DWrfuiWa6fhM+utlG5zKBKO
NAAEiV6L69ADZhSy/WmG+rHBDMT5wPLErd/R9uWHNlvfCedw+MyAYebOJmbmazN77oyEONRMPmk2
YU0Z7RxXIWcgSD9Gn+kBUhn9viusEHteJFwLyGRT3wY1p9GGqdoTU3FZ1okj/YL+0Ds6I2nBjQvV
Txppue9nyRz7szCNlvOf0SwHxMDUxLnL1mHaD209XZJVRbk+Pcem51/TbHkVq72EUns0tPRjccWj
W6uVIWRaRHGfy72z8hlloiIy0DKRWnOomR6ar876Lkx7emw15wV5n7hoq3rWJRk4GK5dBFcsPJF4
SMUKXYsjjzos6LKUK5YgPURaBLrokJ4RZ9ocCRYLezLcRq26s2udiejSnUeDhHdEOmkI7ZYZWf4G
h9kKqXzTQznTtXXIQiJpUQhixj4CKgNgmE6Ycul+3cQEfPCLF8jsg0G0Oixx1qATGK5K7x/QxCH4
qojvs83iHKfKDf2qX9lpzx+ybp59/uS7KUPppJBCS9u2d+nfMquWMDk2EP0zk73A8EeHLnCHr/jI
tjJD3pe+ZC0SDNsaRFQbOuAVNKOdJcKxJcoHRs/SdpBALeepYRoddtPXiiQ2TCscmlVdX/puPE7j
uN6bOW+0b1MLk3TI+gf3m9fvbETHOyXJlsM8+5LJ1gldbR62UKg6AjcT6EbFxeKKra5F9YAtFKb1
phWvxKUcPvOWBE5DwrCPZbTG86lH0b9Hmt6FzALu1lQ3gtZOzs5oorQihlF3iCPOrAyBFyk6U969
t2P/apHPtJQmb0eVj5HXy3s3gTDbxcuJM7U99Nn4lxw249hoxReL3OTMjFnsRILMUk0WsjmTDC17
zJ5H1zkjswXA5+vpbnVBP7yPJKqeR0t922X+M5aCN8YfaRjmcReX+NazHqJrY4clgufQL/WfcjKf
GPPWAd3cTC/lovHOvxzk01HVJcP+UFrMk1bE/8EAmU8m6brvJiYZq5WrM+zWlyZnIgTAuQuMgjl/
LrU4yNaRVwBZlZ6Vh9bJhovbLcfFgKFK4WQfh9p/yGFhj9vYynHVHJmJbePtGOw9ZhBGCTnKBWty
D6ktisCkJrSscb1BYT0Kzxa70WcWHitGTTSgrHt0kqNk6zaHeCZREmYvT3g7HqRam5M5mH+R1Y3M
fzo9NMR3pjLtKLLnxSVw1M3nV+R9/1pSNdh1oFmymJNkA4Zzx3wClHRrXQT/3UpEzTKsyD8Xf7lb
JLadO9HzxY4oWfZpyXdkZyZTaoGRXExf89rfDWzWdgWhZcGgUf7ViGqxm0Fowla/c8rlOLDc3Ulj
eIyRR1A+e4Gdly1RkXctfoCL7tafpiyvbltaiHiN26js//q0LFA9FPfO2PkMNYnRYhpXx2W8A0/D
uI5NHHSGj7m6dj0qRHpKJelv057Bl0vTkRZdzTQojhi9QQ9e2WjaWX213fI2qT9tnWEhnbT2qGL2
a3YFf5kr4d2ReXqzKwQfxgibWOP9hCWAVzFsyR3n4EBANkrtZxEmiQCaGdF/4/LCoei1LHgN7Ag7
we+OvOZGD0l0xsgzwmP9kcbymEDv3ZE62pOHajLc6zptPOdEq4NGYi/EbMgbNrzv8jnqrX4evfqT
YYwOuIFpcW0s4DvqOyR1L7avi2Mj8w9TNLBhxvlL2TUw8Q4dr+zH17HWnKuXHwSvYQ4/Jqzn0WN6
vF78fjDRnaRvTBpNYIagUYiQQ1XJeP4A8O6/dOkeVtawnTEXl1hHjTAWhLw6pXZx9U6RRCOPemvF
e+I16tCxiP2Q+O84JJ/QWZEXMyafkz5ZR7NOcChyv+7JV1Rs93QG2gQedaX+WNgqjvpCsMVcyo8M
yoYJFUItdC5KYPmJoWuSv2jsu9p4yMe6DPuuHsNF9DdtSO9HrfkmlQqFBrjh0SPsnWP33xTrGAsr
rtCFldZb6g75fberWcYkpjQPsY2ttZ0JmCiwxAajrSLZzzshlTpVAu0YBsvn0q0WaN/iDbolIWVM
q7l29mNBl0ujw5BknN6k1r9rZV3sxLqFIy6MAKeyek40XlNlzLfaOMN/j6bVxghClCxdjvjXr2DQ
8Js+ejGqIQkde5Zk3CphFoGNPx+yH9UpYgsHR2E1hrKuoa7o2ZsS2WUpSnW0zYyCL9cMzrht2l2o
7MEj/S91USQNbMcvsbTvBpfULj4rRT8vC2Y+3WbnlwnNr0HYRxN/pnms9sCosMfFWnaeV+dpanIt
qiwX+E7b3PW5sT6ZTfYgKz3ggc8fC296BlbPB7G8Lmpsn/GdRs0yvuNkaK5oSl8dHFSzEd9msnIr
OT8nDdoip4ufWW/Q+Jmf2cz8nTS1nVCfHbkw4RIb9XX8qwydZh4XaZkSbeUReBD23jLv3Kwvro3q
0HKqIg9AwHC90u1yXi8/XQzE2szFlQw4lh3yw/AXZuc9v7DKAbkpI/5Xy6wnR4pPyl+hsZCxS/mq
1+XVIH7rfz/wEe+I44EHv8TrgTS+78bLt5ov/SfwoB+sLCXTxvQjzfJcpA7UyORxFSjWaedYZZLY
cFzbnm++qA6FoOdHCgg49UsKtHvS5pI3EILG+oNj6vW+bsyPfPyZGQLspkQ3bv0IjBvQhL1DbPw1
C/VfVtHwiAXRaf1vSXqEARODz9Jy/uY+DXdhkNwsaB9UKT7qVJDv0cQno2PNZNcJU0XmsO1CFVjk
h0brjQM+xS3JBG4eko0wm6z0aCK2wLGUh8hawbevDnhvExW0Rzue1HoAAZo/g8ojMW70aTHpx7ak
lFox4eqoAnbEs/Ai5hhPuOfQ02gBlnjToy9GlO0dC+RC7TpYYS/Fz8C2gVDxr5nWkvCiPqSAL+9H
ZqSsKxQ1PrkRqtUZdSEGouUS6Z5JFVN6ckalFPbOm21E6PWrEMmrpXGo5d0b8FzsT6bCT6+ql1hb
ufA1Qbc3mujtPYPmvh3PLlFJQxqX56qpP+nsXr3VzU5IZoEeqP6p9z2ClhlkZ7qxxeh6zCdJi7TV
J1m/2CY40e1yfpkWNErmT2oP//jMjcDNGYfnJIl8tGiZzTmOabZ6GeCUO/hzbj+WVh1o6RplI7CQ
tT2wUoLa2XtJyB/0w3ZZXgjbf/M5rmS2tdtItAhqy2c0OEN7xrkzcg5sKwWnlyemb+9eu4UWmvTF
Y7eEaubB02nC9C3syh6tyHWokTgqSyhfRWfdILaTI1Jit1wZDkX0uB8xgblFM3yQNzWHqAMZgdhA
x+KZ/pryDrBeknsR+19uGiBAkD5C+KZN0NsNV4eKWSZq1rXIJz7azsyCrE8Dy2NIohY6Kz+1nldS
Us6eMb+NXpqRr9CcmaeVQVch4ugU03PXifoYBDwhkbyWrMgUYq3QMAyUcv1B16f2BomL7dgYkAJY
BG6JgqzrV3J2Dc4aOy1fMsXkBFzSGbHFztFLdm9zDSLIxpAVp8eVJn6vU++aM4DyLIfR4CsPzcAK
mw1bxkmTPPV9w4WkZQwJfOEwCGORu3en5s4QjAqoieb9YKa3Ap9PKNSXKQiHQUFHulBhFEHSMIR3
2oVOyEifOsc8sNmNI7LUt8DNlfOlMujq+wOJU/a+MAs2//Zbm07A9NB5C4GwGcskiScYrJ11c6I6
z7W0iBj1yhNcKyyRe8h+3R5k4M+IJt6f3mO6C193q5NROc9m2vhIMQyGqhQffYw9m2VB+9XR4i/Z
30GXU9h5i2SLy4OYcJzoiuJ0y5ggAWDZg7kMq9TiAoCSsIsN9P0xlvrYZj7vetSlY8NkfVpJkkJ/
s9B8UXwCCeG34zRgk6Z2BXu5PVgjxgJDyv/Ro2PrF/HIZASlnZPQOI9vFfLJxo6LLYj1ONlA+zUZ
U/m03mlmAEAjT3R0DwyLI604jOVHu/JU5rH5ntiiOvvbbHAbozhywdkxdQ3iLo8siBn7VWuSMqQa
4jJdLBHwYAPPLQgj8brAhQMW8LmfvFrLsFmqjFwWAsZ629yzCd+NEnLoQCu1byombcwB07kgeg+u
S7g0/J9cl88AA4nNeWc/aXh9fckd6813JAUgDdIZlA8oW7J8xUk6zN9VXM5HvxrbvdWwze+tN4QX
aDbdsbgxvIG0IRpesqpr9gOLuYrg3WByZB34dv2d40DXO0+HYrCAl0LTSiZLt/e2rREKgfqGjjzo
xNLxq4uaqR1efhrphJ+0H0c/eyOpEKOB97iaWoMJ7oA66tFPrPjRKQWb7HK9OYVHiom2b4D6Xxxb
24Bg3X+lP6173Mm8UO5aXSqINlVSMxL2tc8E0OmhA66087EF44pk9Kyy9WIn8ZNuguYzAJbNS6dR
/7skG3nxhko0KCBawmOkTxGhu2f2ms0O5fhu9YvxNEFzIULKOcvEQ8y81haRW18zvIAwhvZOI6T3
0HXJS9Bi5ppYTiqk7oeFGtimToY3IfFawqsZlOldx5i4FqoV9BbyDwKci+EkTrCuYMIAHrrHBkQY
z413XsZ+A7UsxMc0JNanZG7UlNrJYH44Jhby/MkbNcJtLcalnHI7qSDgEvcazHO7RpsEzlu8F+7j
5oRNCgJDJ1jT+fKyciKIgSLYSOyZCMrioJblh1au3K0OTy3diab189Wvlws2Xifs1BJakh5EKbJd
K+7gAVfUeVHGnd+3hP+o+o/onJsQJLTKCYoT+UrFnhnkqcpTsOHaUu0pTLYUue6cDOJpTDtIGa1d
RCgDCGlxL52VLjsUhqFTC+uMd5FXYS7i0Jvmo6WmL32sEGK2TYOGybln5Ei9ycwgqGYjCNlnr9eV
RdtaVCKiDEY7AVFlcHJxXF/KWv+YcAQ9x5tFZC6+Ur+s7gGf3cniey6nB0YV6to6jJAAwWOSmkss
Ngx1EN+cG8DZUWe7FjPz9G8O9oaN4fsEEhOJbY8NHIttiBzzPxZqNgOP9N6y5/jgDCKBVmO8aLl/
K/LqZoi4RcGpawG65scE40+WZ/JiVcxKS914VZO+9xZQK/WgfsasryKkIRqXBH+p/h3uDIoUgZ5a
yY+6YNPTc0avRJjss5Im3QffnPAuHbtN1UikE4IFhtVjT8hLt/zpPZ1ksYG6pKjpA2ICO1NMDGZl
o8ZRPaNEDFzERDawBtc/cZIC5wWpCH82HXRwty0TSQ/LjpUwnkGxF00Y4bmBMtrnBAdB+WPVvrtH
yfVBLswQxKsR2WCsaIiTPzhnUZaXpcWNj1tcVyEuLwlIfrIdO0qQp3opiwbD7fWDnWEYiL0zi7eo
3MT7C4uOIZ0ejUbDH6gLhCOJ755FQwwlALPhULiI0NBefPiFImZt7Sy8i3pArCdRIMLYlMD5Naei
8hwRifm/kvC+wByf9USyEOZxJr+OpkoXyWPh6Mwf7kstXw6M4q46wped4WttkCGIjar+qfXqhelf
RkZV7JyxMscRpgkSXIz6SJxXhCfFOVprErKgsQJR6QwAxBLa293tjJW6En0372dHC8kw0m4uDHv0
hBM0maXSqtDUiOFNZ5cgRmZeDD6mVX3BONwMssT1+Au+FgrOAy64ibgXa8nOWTmAqWGDTMR5Gbln
iDz9pbP1V4MxI2TLBIkP1aDCO3bFyfbqO1RGHCGR7wOYkgbzZqmax3lQt0mayNkpH1qGUEiA01sV
p36Q0LXDb2CMMd8PNcBUbTORMNDvdtbsakdNGR/EqxvZ88TwPeE/ZvLNTL+pDGCzNCs9VVY5a+ou
YeZ4nvWWRJjqoHCScuBJ/zI3w4NhDLSnYgtgVe475XSH+uTaFXg2nLKAjwCi+NYhbd3JRd1p7Wif
E8vCme0MtxbvW+TmD6b2YNgptEedOZvovaOgdiKpT0toGD0dixswYHtuF/4fnh/9ci4anVBTU6bJ
AyZfe4ckA5WfD4FiM/ZBCuLrQBWHNAm+DtnaOzET3itTUGSNnQz3vziuulDcXSW7TyZ4fodnHwqy
c3E1oTGI0WiAEPeKznWOHhHpO0Ls1YHmCZWli5SzYtnP0OXPry7UqDm6IAlZB/Dn6FJS/5KipN8n
KMRZ4DPS+/1lVIfFBRWwt/v1d2+zq423POQTj+Ha46jLkD6jVXtBngSAFrxrj3mKoSAMeT5FKrMs
DzFV5ZzPfvKnkd5WuaivGcSQpXkHnTr3kXurf0SDbTJkS7kvK4NIqu2DEPbEyHVFCoj0FU4kgvUC
WbMzzrci88IVgdRJonh96Wtsdmu7BZxCrSDYtbskKXSDFCnvCwAV+oFVf1KqfvJHkGamRrza9psa
doPLQvbqGje5x81RYMtUaf1H+Z+omSk856Y//FIHqJuzAOCJHab8Jwb+H6pm1jOdL95kk0i0jiaW
65wkkN9vzMma+Ux2wIM9T8v1V5IKq8Ta/6LkJiQQBF2IJMLrWAFLGhh8o/O9ByZh3WNnJ5kTKgtW
oSVD6Wigp1Rmbu7Nzv7+H36tsgbrj0PJvI1yqXSo5nEWQ/ZjWDqCVtk03Aw1yKmIfj2+vz/UK0Oe
dBAHY5QPK7uU59k/9DNL5ymvtSPU7ZNOUMdTwxJ4T4oLO0wNW7BTE+C0WXHGEomAL9xXe8azmKBD
Elp5cKlxiBq2w19yjLvANJqaGVY7wKLfv62y1ximScNvY86YDxeVv2DmhBSWFohMf6luusKICYoD
Py4XNTVpaZO/rOIj9dRP3VBDwPTgKmvUckg0Ql8Sz86vkyr/TH07YWL1exx2GHEKF5MfL4/gAusx
zcnuD2fku9Xr+smeEVEhA/H/9PVJbja7EXj2b35IRfxJWIxJTIEEip0hTbtrK3dBPF3cDL2fAwvz
w8VqXPC0y0xC4MD5OKGH01Rj/5tLgdON+e4IymqpuJVKjMKBYdQ/GwGE4ER8jRhw4EasS45GNJ1v
gMUPad9md6gUUZ+m8PidtSyeJsuLltyAc7S6z8avibKviG/jn3qJKreJa4g+Jhnkui2/xpgZMWoF
0geNWSCz4qvLScyL5mxY/845FV81PdSpal8W6FR8SHNyK+q/jIWn27QB80uzjpHBjg/z5L7rwqKD
Gee22o//Y4j0RnVt42V5yDvKbLkSwAYG84LdvX+UFsXiLz2JuNoRqV6DsrasyI6tEVtx9DiXav1H
XGITLrglMejydCHheHYhAQRp6jevZtMEcayaB9MsiMnVKy6kQbmQZfLN4o5PFY0da2yr9Y6aliCZ
3Tbdpj0IHKPT8gCLn3UGvvpfPEymkFM5aX4zylwZ++qXyMLtm12Qq8mryWZhn4EfC+SgfzJtqs5L
KmaSidqXX8C6u2QgH0th3cmYsGJ4Bw+aXXMOCKO8LD1hsGScH5clRf7Y5xbGsMlgZKp0puHvcpzp
H/MRLg0soAll4i4DOxaVJSBmfHDnwiXWofH9MrIMgNCJlcq9lfj52a4piQcO4AfBvnjzQP9+qEgT
wrbNV/6CLpJPfA2/tkSZwjgQzJv3DS/g0VsmdUSJW9Emb0pBq1quPbOqdDMDJ5CyDOHeT5s/DzR5
GsUCt/PkamaolymN9vaVxGmPYb1gKs+vwxvC4vZO01I/qjc8JlYQY3Za8ueTNBplzCZ5mc6NZRu7
X1YvhZ2/q6epftJy6UZ1jy7v///Xia5/gTtw7+XI2oPmmXBFkX4iNT8V2N6zuZEHiykkGbkGOHhg
4Hf8CwJtu8svrrrb4ibqjIFNVZ8y3X5t0iH6xXNJC4X9L5FuriqUEcO6nRvp81ybZOtCwfk9EDFU
gr6oy8jpS6QDLe0PsRQ0yY3HzAqD5zQn/0OpNVXYVUq//l62TWZ922OqIHnk03XYfhh1PFDQuI1j
3t+zGrlySW/n+//7ofLeXbPR79upeZqYJVAv8VOWE3+3E0ih338iA7WmeJ/GaDzSESx/RexJ3NYD
coSWh8BeLPGk1X3YDVJ91AM1LmJCcUuaiqBfg4+pUww0bERr1D2vg4EEwZuXv7Z5cVTqn2p3jPdr
QtZ5Obqsah2NzkKS8Wl0W0RLqb5V7In3zO2uSv87d3H2A9EGHQch0bgrNmpQ39jw1OKfRE8xWzg4
AEi3edU0GOJIUd6Z8Sq3w1XTzUlkFKgALKSGvwyZAYHAzmCyLpxu3PCO5ou9GK9FVYmbzF5/D9o4
9ktIav1fV+b6njPFv5/bmD9EnTxAU7SfTDAWU2GFEHa59KeuviEqe4RJrwUWQef7daN3akb8MWEB
OWOAjI81SL/wF52gkulh3kxueb60p0Vz05d68Z8WIOx3S2dkL2NmMGVzc4Du20+KzQ9nc6MPc0ep
vnJwD7aWXzzU5rdmLlpmb7j61x54s6bAjbaxgaLWJTZlKOV8mPKpeOxbDuPeYqK7cNOd8sV++h8b
LZ8gACTJhlcpD0hEoHHHjAiyTt1nEqu8ZqA32Ow7a61f/nfhd57yUbazrMLopw38UWah44o2ov99
OfilGppivut9AWSirF1c26Ah+3p8yRk6onKbtcuc4lhB+9tfEwuWZFbcfs8TLalnaHSuhWMFBKFG
FbKreFGOv4D2dfHXE3MKGoeRFaNbdNkXOIPH/2PvTJYjV7Yr+ytlGguv0DkamVSDQPQNGcE+cwJj
k0QPODpH8/Va4H2qMj0NyjTXJCyT95IZRADux8/Ze22XFetcYxpc6V3jHXQ9qzfD4EJHwXa+iapm
JAz5+6fCKdjXOL7CfTKHzt1muZGd/trfq8ydrpUnX5QtfPq3rEaxjTEQwUe9sVLjQZK+c+eZqf2Q
MnudHUkUiW5PlKWRSbOmPzh+w7Sms0K8DJNL73EKD9yUTdD7YR4kGEzWDI+POoqq+y6smIsvwHNm
Sd7tr7eAqFBD76Pk3nIj+TohDlzEdmBdWimPWrpkqqByPTqx/RJqYb4zEuaOaANg4sEVkijt937b
pHu2WBpPwIy4lss3EbVyJTlmCVmobo6GEa3IQoQlLP/4iNFSNcWnDY2ga/vqKWr0CxJAhx6Qw98o
4AMNZ/xTOXC20kiSdArZnlOnrO9xvXFm4HFgLZne8HjDYVt+JxdXVa80DmvY3bd0C4yzrJz1YOrN
+Ycb0wv5d6TPX0gyy0z1lT1ExJgPqJiZ8DO+ETWdPUk0TWx/towEeKw2P5DfjImQ1Vn2TUUSbAGR
3sh87tI8lsEPRsZQqX2NVIzqFaUfWvdvgCI8HfxhIDQX1zSYikbc/7wVgya73Cl8ayyrobaJe4y5
tJNQn7X69KuPmd0WbXuPC0c8+sMzpIPdnKfxe5RXKshsg/5k4vjbTGeeAr9m94NJ7VVSbPvMula9
nH67S+yAgT+yxoANDDVd7PJ/P7Jgn1EYQCvm5u7oHn4Axj+rvoiplevIPRgokfBSJqB4apjH4AIB
PLaUkz/nNqlMM0AsgXB8Oakhpoo2bZ5UuyU4AvND8q2D9KvQ/2/HgpIWjZ+1x4WMsn0B76twsA/p
oPBDuQ7yw7obN8phGK1+uANGmh+GDIoimrNk09o+eaMGJbKzeI0hDTDQqMePVkfUUmZmQGgSUThl
COXkrz9qOEPovzRro6rFi+URCuOnidijcBAvyouZu5rl77J1s3MJworVqK9WfelYa2NBYAoMS6cw
qT9HG+/TD21yatCx6FMH/7fy3Mep7fx103yTXYgl1cx5kSZjQhC1Aa3HgSGOQkuL0W/rkZZ60MLw
SUAcum9Ye+olLQY5Kv+rou9SDbr/VwoV14cSHTFIgmk9dYW9nagQkWtR6QwhSqKfI4H0XP1A5Ig2
d0hMh9F4KEObTmpWf8h60hjDw+UQ4DRXDVvOz1r5s2qyesqyNxkJn8CoVQEHQdLfBihTXkXj4Odd
5QbR4DYIv04CyhYurKRBs3xYV+ZeN6JvRdt4m08Fw9WfZJ/hjBCl2PvIeXaT75wT2SVPRXemopdv
nV1Q/zRO8gQQxP1r3bG5AZbv7BarRzJH7darfDvgsXW3jdeWR6mVPE6O9WiDQ6k7crHcuPnElXk2
dGblCUbu+yH0vjGdmTTinO8SUuG1ddTrnNj9FgojrYHQDp8qYj5V7OxmhCwByuj+vuq0/QhGDwA4
k1BmRzg98wTudcSBrIhDpNo9KLmlgNc64kh+FpVI99gtRLfm0Z3vInNmkMhKNrjc3SqedmVNUTU5
mJ5FTMe3LJ2DQiBztv3xd0Tg3YlEbe/EGplBgGHmlbPGPkrWs7CYh6fW5JDq5fYLy1b6leT9zS4K
D21IdGSyNq0lXf39JI3mzuO2XWUNo7Ox6t31z26/DLlps03kRvOep+6x9EZ5NZqa3rRBXfCTcmLB
vj/MnX742czEYp9ubJ3HmNQyk5iWJYPk56tTHf0iLUaBd/QHLojrbZKoeaiMweRT9vyjyIebnZv7
eom1qqV5awcNE4CjjomJF9ybzyBL+g3q0+JpCqcZUAQVVM7xTyxwEQhHFpNFBasc4uKDAZ31yAOD
LmruqdEtcleErprb//sPWR6KPYlqtCXr+BouLYUpD7+Ri4kthutP2qvWthkIOifXJIkuAqdu4Bae
d+RI+a6Q2zAaZ+3SrIyoKhmi9luqirj0jk4CdmEw3JtVpo/44Tp4M5G3mMVYTlonXpc9rADq/YkG
smqCUs8P8diSKdfn4aX3kRfVXiavXcRI1mTT6IJRttYa9+cb2koQ01i2A2HV3zMChEOONpB9K/I4
ycXrnziUwteY/pJVdZhTrJHsj9FOEA9wkaWizGGagSUBUroMY+Ry41avxmmv1US8Lay2+7gp7v9C
Egvb3/ZxRsgaINjlAJ01tAbh/KBkWuJIoe3Ei1uBgzWoK6YqKRlKdf3sZFNKE46OiGakRy4MNIoe
L+vPl6awfxbQaQJRGORzuZyQiYL+Xatylxf5a8+I805rxe/MoS8oU9b90nhEGzg8CwUgruoXoujP
QkLL+q7o6ArrlXCeslS/JDFc/64UUMCLoTj8s+THJ/QujVXs1zX1fmHBW4dI/c+6GZcu/R/Bdm/f
VwLruZYfDZIeaL5GL2MkaEbM65oyaMRcmBD7iKK6/gb9k8zJAbXLng70b91fVKwNYP52goBZe6vY
ovcwkHxUW+0LAZAMJ2McfSjGr21nPyKm3GCZYjtIzcdh9D+k6WzKCtjPXEmNkG1xbWV3NqF70Fjn
XdjpPsfAGVUKXp0rihXjxE9kQ88EBnLJl5AirxQHy03xyps2ItpseIj7buXr7MNp2Dxy0gNIxCgX
y3LnV0wMsKRLNDhN0tEJmTYa/mk0yEOYYTWPCQ8CX2p4jBtri7HSTFiBXRibyEBpjpxSs3Sivzyu
KdGe+7L5/6T/mv+Yt2rqwjJ0g4mlbTiG8Y95q2VTS78b05pWc7Ue6EHdTctL5l2zlhq8tifJRIkX
15C8OO7f//rztagjjlL30aY0iNMvtFSPVlRDHtDKnJgFS8cPJIR1++tFUnJWA2eRf/pf//v//Ov/
5IBXyFeb6eFPlFTlf8r1tsHicoU+x3+J/lT/JQf8/N6p5P2/fMNfQeCm9zeOq+RYGw6QVqhy/5ED
bup/Y1Cum75wDWFZps6NUhK8F//bPwnvbwjiLYI3TJKgdeCO/zcHXIi/8TM84TK2sx2E4MZ/Jwfc
gm/2n+NCyCA2BeJ1y4OmZvFW/iFvV6f5OxnAf9eKNO+47OWp0XL0+2Y+bjSrw90psuiEHhOfiTzO
/g3t+Dr2cHHhPGimAHZb0+PFkg9dGK5QwqGIIqC6bD0tcGjbeBXGyrQtPXwjySrzqfKjuXc2+JVN
ToWI/BhTOUc9fipkcc3z3HgpHPPeBhk7G9nb3Jb4gtTS1+6ZdyT9eaLkF7SNw55x0dRbr3ky60Ee
xftWRt1a61f1JMgVKMtrHGMgQKV8qlPr4gL7pOn0mpvzj1CbgXomjMukD2eVLQrlpS+NkaXX4wu9
xhWxMTSpKnvrN9ab64BGF5NpB47ebzi0UmmV66LyP8qkegfEMKfWV8TAz6Y8xH+wItdy22nq2Wnk
wR4mevMxUww8Els9ym+JbRGDVa55QP8Uxi96vcSlgkRDjIeuvCILBM7hexTLkyM/4lJBCQnvBjO/
VRrTjHg+UGStW/mKmBnXIjODCHa/622Rs+/KhhQLY9o5sIysWbsgCNxEiVeuhsI6o9hdPLCCJZnm
RxXtjSLc+dgEanfc1JOH+mvR8rXOLhWIFEL10UY0nlG4Os1Wx8EGJAGyp1681GX3kiJ11f8kbnVd
LjIOgLXjTx+dj4kkBmIWSoT2I04pc5ORL23QcdQs50PhCKjdHFIH2HT7Yi+CYBfzBdPD11zzD8KC
BpuM+0XBioPq0LjWTYEsQN2F4oS+fVW4O427Dklc6O1Ju0ATgI30mPM/eT2aPI9Qos5Q53piu3Nn
8ZC9+uVzzUgMIuQqTq+UkkGERTZCTKNMflDuANbKyoNfFKu4HGHmvkWpjVtpmJF+TU7AwAvYZvme
uzPOZzGu08l/4mxvnqSFAsN0PVQpmNqqxjgp235WKjnC380kIGWTFITuk6hpVC4IuZr3jMlBNqqv
5jmqolPXjk9ST9dV7aU0j6u1JhccuaW3BDym90Lvv0NiOe2MSRaAFJiP1cjJ3+w4+iQ7i+yEkBYo
FAYd0U0EHKyMMTrmevYWj9jkG8P+TZiJwKDnw8mcAcKNNSGHttA5EyQyKDxXbrsKhwO44XLYKVmi
WKazVBwxDwUDTRK0E/QH3i3xm8a+Cj+SdthVRZ4eVOwmd7oozoVuWIfBrxD59Wq6lbXfHPSykxv8
7jnmsdA/GHiw9dG86G2G6tRhPosytrlz8+RZtwv7qYiW+qFalLTdyY/VDVX7Sm8QouEKQ2IgjQcf
ZwFzTURXefZ7Ns6tU5FGkZ3GfkTmkj2hIVlxfPxU1UOsXzq4yiXyDeFnp8xmuu2i86bdV0LEMcbn
CNos3wQnK1lN3XftLhjXHFsQTI9+2jgKtTdcKmyWaCfP8E4DQEB3HZ+9YyCvKQEwvA2Gv5nMI7J+
8vGYTemPSo3kR9QrId6RRRP2yIwt+yzL6uAxj5I9RGfSdDhmrT0PQBM45bRYxCvhVbUXRw6bpkp2
Xk1IIUKgEV13XzwaNWm3ZbtTiKDyRUtn3sbyzRkkd8Bvq9qbdKbduV6H6qmbT2DvAgAhm1S/CyP9
Ope39taGNbb3+CjggtkoO9CAmhjKmzt6z/QBiyA0tJ0b67vC0E4Qi4LKuvcRhWpWQwzJr3g0eNYm
jlgMrrsM/fwSiGl1uxKRCoSJRN5i3bsuScOzwewI3SQHCqIUCuIy4vK1rEdOlTpimRFbLfEKnbXW
oItK+mfIq1eWxgir8+2XKc23OoeMEXxESc8y52gZTQQT7hUWkdn5bsk30IiMmlsqwVQexi7G14EH
p3wDULOZmlfaUQtEJOU/jJBk0m2DZmhK8jsPvd3oJbthil6QTl+z0T9APO+tY5J91t6mc6PNnIpd
ITBRLtXuTHLjEActDkcmfwH7YkAI8sqlrZWMi2gXmU51yLtjFuL6rqAGkNDkJY8dvEk6G+vZjH4V
/Tvu8FVc4MB3GKF7EKZ0JdeWfY78tzqqdipRW46MG934HcXfxIZDlvhuu/SzztLVNDq7IbklhvvU
lCyHix7CN2+NojrFoqVMmvxsZ4JBF+tJS0hRhtynZzWxi+/ZmtkBxE4rscEYTX9ntjgc0x41XXqo
2+qWDpBKySWfHG6rnegm9Kmm/52K/NfP1/yZGIlw2vZpfXWUsWWGNSMgQf+xyKFCGdRkia8K28N4
YtXmFixfYA4jVyp+UTNiauBZpICwBjHi6ibCh6PsUeThTiuyu4HZxOj8Do1foXE/4h4wy4+uq0Gz
YNYHjNVZFeOBjzZ5KQkCnFGNkE+HdXVY1o6V2SNayHFS4NJlxBRU6aNapmqZODfmA8oEuFAvTvrG
E7RxEKNlHfYeuU1GlMjxIUJQ2xvVRxZLskK6bbHAwLBYq+Ql7IpzlYCIRwwyDmTaeuFZiV8uAtVC
59ImUAEQ+XvIc30eoPI+yZC6MZgLR84OSxKckdN4gOHUjNYRkC3GQjbSbD9b7a7v5LZwunvwumsX
5bznnFrtC8jGKuYY3Ik/+PFWFWd0j+M5OjBKiemtwIHU0CqxS4KseKaNYest8SzFuLEjFNB6vWd7
3zF43k2j3Oek3i4Z2RpNfq+SB2KiL0bIx6Y3pOdaO1WrX4IeHNPfGrR+u4+U/1CNSwYWexBm0GhW
Cy3ynFYYZwv/O7InArsf4QZjtNTpJpsPF20A7SNt57EFdBBPw5NTph8DSn5wSPV2CYWOLdO/FJm/
YzBYB3b5mCNwAuAajSydRUbqkf6bOoZCMqTfHIwtniWLkbEVJwpAHUs0OvfA1UhSIYz+6NaIw8uv
OR2/ct+OkOKK5zqyryEZJSN3gKdP+2JOaEKB2czVeKYnma5KQz1ECQof5uJg1O0oOucufdFcem+a
TBMsqQ6MjnkdMbFL0Kz1aIFw/9SrKJ6+ctVGgd8v1ZwnEGU+m2l9T/W4j0rotnp8tnP/kdNzoMYB
YvawJdbxhAS6ntVdrZ86y/yOLO+rK9XGbXGjNdOxGbSvZsHukLMraySxVc1y0J8qORLv5b3ZAxAD
6hrv2MG7RFPtLAkpKqx2bfopUosEHaRSE1miXv3qZF+9suBxktdCCIHZaqvJE1TL/IB+3PQCRXB+
AozAHYsAMqZRS/sgLu7H6UNLMCnHt3ySu7CUp97OzxKfXK/BDrEp1NqCrZw0ORyJOEV0RKDiV+h/
V351lhiRhizZdDrJxsAvpnadLrGqLggkGG3a/JLE5mngSzMG207KPYs0T0G7WiA3/gKLCa3LYCFZ
5BfwsmA0UZynYLLAivvYq7QRWEi+x12/TbCS6TDNKgPlcnqJLSfoX4iLCpRPz6/apQODfLJzsN4d
I/13nRJnRxy2qz2ZXrYf6/wQGtO26ghs4mMsPJTQuI68On9yWDcwQq8S8V6V9mNcHWab1RVx3Jra
e1UCisvIgy5cUuv3rvc0ZyVXlymwWQaxorszMdygi9ck1RPo6SPfiKnAuZH3gkrRbraDOwWyt0Ec
MXC15dsgNPLVP3lMjwD4g3aGsYXHQ6OMj63u5vfUD+Hif5PiUBfy3sR0uPAi/2SDtU698aHAlhEN
bCaYVdqVThUjphEtAyIxTcPoh7sjuzHkU9tkyWqqAJKtUmGTqpVrb0razFmBc7LB46C2HlNHopIQ
IOSZzsk6f/badBW2lCKfnY1Zbr6PmGRi/GHqB0StW0hexIx2sLPCF6unFKW2ruIvhxF/xSmOIscf
kVDTOF+uHUtngDZdILGPBjOIta8yewZEvDIICpjrFMhIfNC9g83Nm7F7mYJ2pk4OTIf3M7TZkwz6
UXuzfshQBilrA4wOqIm7yezpImxkkUQQQRSovDunvtZ6dtAINgIRFSQzs3L0bhpwhqyjdMkOiN5X
md6DqYRyWvKkQIXGB7OqUpMIsSEI55PZMfaw1KZHeVaPaks6Nc1GN/A44ppGhJq9vHfbHqmHvp2T
7lJcvO6ezXJBL6/yMNnrTnQa9dfOWYpfOHHdezYxCSaWI5nGh0gA25ffEYOkMDwqqo2KTa1jsVDl
d/4+82wm/IJz+jSG0d5i6BWnmOZAHhD7cQc19hL560zjyGmqfW50e8PjcWLm3EJxMYicKClSivno
4vbOzZfESfaZ+2pwWMrDj8JnToQV3qjEs65zqw4Mj6rvlJyrpMrv4jLauOWDAfCFRFUPwby0Phvo
o6b/TsTRFHo7Iidz6v7tvM2sJ08X1xSFZJ8uce6cN6+9epHUYEBmM3xjAInwNbypKN7MxAP2abaa
O64qNoTe9lY+dIDCCTyQ/GP3pCibdbBrEUtFqz2KCWLTgluV5tZgaKFAm+RoQfT8dSbuY0hQQAEm
isZfGg3yUN1PfD6pG21n3d2B+t92ErVeO3BairYNWgtJzlzjXQrd/1BkYaW5uwZjsMnKPZA7BqkX
mUWBYzyJqQ1s69KXH05GIJPxZQlnq2Fds9p9Mjc7hLOHqRy2s5tvBKLIxhwCr7NWWfWQDP0pxxJZ
ES0l/JVn4vCeCX7C6uLM7y4lvJkbAACKnUOB5ZbFPob9l3gSXAannrY9Oz6FIcvOdPbKB8hk+wxU
L/ZuBnHXpnHXtWndMXJaCYBkfuz/6nX4AWHGlgzaj7Jj0vCJjiaEhmab8Rn2FWEwPQFCOQSc7wY3
woR/zMqanYzJIrYriq3krHqAQUOP0wjR58H0m3tQkeW2qaEbKu1DpMktxzE+hqySgybWobA7GhFa
uMF7/0iW3hpt5W6s1asrWAtqrmDusmSkc01u83DD6D+szRSuy9Bp91NPMKFefxbucwIwdd95TJuM
4pahJ/K0mvpQfw5zYDgCJgCnl7EvjqH1zYxiRWG6BV5+wxJzbSg4fTxTM9F2GIz3wwh6qa3uRwdF
DYB5j5j3JagOL1CUcL4bfLYWbV9jHadtcFtoqM1g77qM+nsqb/TLVtNn2x3mxc/P6aqFfpJiIsBL
3VfGpycQ52X50YJcp9CiRlwhWKu/QNPAPvPWFWcEX5yMBWs7f1o5ElJRHO0QsKD1PnJv6Fw3CfWC
Y30UjowRR9wM1p2uFa+sCch5D2bs/akWTahdr1Ghr+pUbQ3iiWbVY50pTjFK0BFWi4ZLpTNTMOvz
ccrju3B6QxCdrtQs1mX5ppOsmNIcli0uRRvKt0u+hDU9zYV3iC0E4yEWcPGUe/3O9QEwDNCu/6CS
n/R0F07ZHtzIrSVhamTwKnqSCaDS4qRLzSoA8Xp16QZFZNQblQd9r393ffxeNLlwohGK8JDr7n0P
RW3YVEjNkuF94PTaGA+e4dZHpn77TBKM3enFdhjgCEm6/UAMsOYN36QmRuucOIZ1qTsKXUp/nGxD
P11QkqTfqttEmn54cmrGul94MMBUU3bCHmIW5oSbHL3FLjZnDOi+sXcibcI6mZ2xq/2x7D/IQIh8
yM4uR+2xG7cVinagZZweOPc7dP5JK7w6uLZqavQiHX4nlfaC4padIWJlt7DbUNnBXXKMXT8cqrw9
kkCzyWq5xS0p1R0VxkYfJUXxtNN6/YjgbpU46hthLvU2wj+AWEBkIosajGboUFyT2n6Ens7Fe5zL
Cgv7V5qJXSNgyZJYB6GMxszGU78cG0UIHE7fv+Vt8uDwHIw2m7wccTvgpZxA8/ZlyftA4uXoT6Ep
ySGlpM197zcDybUfHnW4t7a7WALnL47rq5G0V33wn5owqFs9APfp9GetfpVs+6H27RDRU4Rv5hJq
6aNTZaeEsPSKLHGXAEQZ9XwvSosdmApCfJiwjFc5SR7Dn2TEQde6VIkE+yXtvO3t71FdHA3/ujEY
68QydtT2d2OzNGQ5ornzW8jpWVHmG2axBjp24Di0qtoHMyd5xNwofhB3w7UDuUaVAdsnq58jTY0s
XPxbQJCewdG+WGn73mTDn7rp8JNzMiOjkA62VXpM336bCIq0He3BtRnC8LSB4Rj2iq2x5lkJW1oZ
GBeyuTgOYjrh3F6ZFB60YQMpmtdS+pdlCsO3nyBGvQwcGXUTTTXOEP88pd3ZnWhRd5cRoeBkmBS0
UFQa0KdzcrPDR8AGJ0ENHHev5MetGIGR8w49rsiBDL/YgBbbLyasd6p5KkL2Ts60BRjgzp2DbLQf
i+EC8xAQWXgyUXdhfqkBx5gqIEGgCXyJnxjBzB7373OLXDUqxJW55slE02HnIJ5K8QHD4qTl/tqv
qyc15l9M4lB1V48lzkIb83V7qdNPAOJot0e8pO7WqGgj0QEocQjqGwxdO7grARdijcH3ZJNFb7I3
tlPPh0YBiymlcGSQpsTOvLR6tcpVvDZr1JTwt8v6icxkno3PQvxuiY+R+S8ux6lzdlP5IuznTPCk
MszP3feCELIJbVOfIsON6xXC6o0Zq0skaFr7Iwi1Uzj0eDRYJ4C6rgcvgCLprMCcbNPZv/NIdhT+
79S5kXeLmfkzpemRovmBI7BD//6HSewaueS0BCSY4DVbf9s23lkYgKb5iEz/oQX3SM7dMwmdmg+r
JUfHQXGCHVFCO8hdTlbkRU7p7yh7mTlzxOK3D7lCecYtRPrfpn9Kb6K6mLe5KLc9U1VCnx99qX8l
QwJtrG8OPQHgmxKc8zojog4hyKpp3V2LUd3rs5c4H4+TNC/U6NfWbLIVUK6BITePvSWdI9N3Drnm
DNksx9kTWlwqo82NLeJhkyweJhqGdUk97a6OvKd4/hGp1Dx9RB82oO96GJoVeRk08zz33GuRPKSO
/2rgzSF7g5UhKd/wBb90/TywvpRXO9uOUxLTyJjelwnizKSRTXO6tSMLvJcmr25n2Bv87JSjvnUo
chfN0zTuUIa5qKQhpXX8Ax5aW8pJ6PQsU2yoV61iRWZADWN9iFvCZQAbNjA2EoI3aIjoTYVkjr1m
jNSOudUu8qYjEnm4euCt6ThppbFuXYsDqPtKt7VtZiBlHbA+kFkRPT03fZtM7WB35pJzltOuaOZX
WSDTi7UYFSMvdFPBa6X6OQ39W2LpVAvmGfxZto8sheI52WkUo5Gbb41wvpB3s89UvK2tz4EdnzEN
xqRG7voY76Klm/e+I5+ASSXNUbo1xv3S+3Aae1VKVO+cQwJrir5TxZOfnWRRvjWJ9kkY2UZG1D50
cE1aopHGCAO5Nbt3Oj6Po/eKrawKTLXQ3Uwwo1KuS5+mU9fuoW5sQTXUMQSpg6h7KlI2VlD77Xhs
era5Jj3FDkuQHIM2HM5c+POEvjJJ3kombn6Kh6UiMTU2N0mPcJjms8ndUuv9LmMdUgDHmn475rG+
Fprg8JMTPZBMPBC0eMguTZBkodqFkYk0msOylWXRfhrjEzlS0c4U6oZZ+SvU0o5mN/uXFofh2UWM
VevkJYW2npONOtx3WjPvQ6ODtJBdSCEw0L3wFI9Ouafdj9lOXEADNU8ZvuEYTS1Lt2LwRiiR0CJE
pQpybDWCxoGvyJORD85eK6yHFHbD1iwcrKg0DGeXN5AQt7KNzqMIseBn/bgTDVv95DzMAOGRyHxa
BsOxkQnTXXaAiGYfvbA8TyNB2/F0xk9ZkOh0X83hr7EF41aTu4IjirN7Y59+XvSKx10jkwhnYfeg
J7p/AgP8bGfPkXTzR9091BUsfBGJmxXb6c7w1x7yFGsgcjf21HdnOt6qA88Mc9Vat70rLl6NTGPo
h32n8fnUPh0jWMtslL5qjnPrm5C8GVWAgDtB6jgOCtRu65Ubg8zHY1ZJFbguwpyos6Zj1vVr5Q2s
9iaOKuDFzsrlWgT2At/NuNtHVz6L2K0PvqrPGYJo1BkmT69r77SxFjve2kvf9aj7YdpJy7MgxBjA
hrEfc0PzWOecantANB4F+ODMHhiCpl4300zvALsC6AJ4Z4uYh1ST/pC7Y771rW+vGgF1VZhhQ+nQ
dRyrd5fpZlqUEi3j4G49a7gXRecdwZ0nhy5MP32fG7JvuRCVGvm53PYnT9pvhW+XEKtZynMKvm7A
F8LxbKaJeYkcaqWMarNSBIfOlYYQneZ56I3uxh30l7yykCMaJtZjNG8wlLivVWzuKzfmk4Mw7kum
ei5+74OzPKXQEB27P8oUeEOOip2Os+/vICRfMDcA8Zvn0xVWY3yXFvMuXcZd0C0/nNG3tmFtfSnz
nY/Cf8nQ8jOUXiyhZYm78SuPNP9RRKuhKyi/i2YhLr0py7zAnePkJl9I6rN3fpz+SpTRB23vtMjk
eUNZqjouJ2+0Tqxr0rDO2qmdERTJ5LIHHb/LLjFHz4Imhp+6L0mB11TrTsplzuVYJPz5bf7SV3xf
iPIxaBeORJs1pxHaB5hAY52V8VfVFlD8Ox87IjVY5IbXyI/fgTFonIaQpnqY5KBkhJvaXmI2rPg+
Lxmc+bF59VHrBfg8QQFX8bOyehU4vbgwaQmvnW+y7qd9vsd8EsMaZuAWRUCcW7e8hlEr8cvU74nr
9b/bBlq1kEypkQHuO1N7s+BZ0pGmpHRMgk3S/hXp+tbsFaV7G/PUzc5j5okrMuOUoJB5O0Zmf0gX
higIo3LdIFxcydiBvt279MF032HuM32HBvhu7vxDLvHhTqwscW9920tkQxUP18jSyH9tJWtnBeVj
oB3x82LFrs4Fr+nh2tfBGO1Tt/Q6+6T81KL2m/jj2EL9ymgqicNj09SUpQfODvHeign4mMJjz75N
d6LDBa26mdWLaECwGbdBo1cVEjjLT+8uyln3feptoCkiny7Ka+p5LVFabgVfeFUYaPVYDjnG9lNQ
II0L0gqlHLL2dtPZ7iZ0Sm2jD1jl+H2ykWwlC4ZvhW9jrznVn3ZG02xDlFwc+vQfwZLMesS9Fofa
Vnck+ehZ92LhZaJnlB2bJVW8BmmuMWvNPJdDmaiGtYOmb5AQRSa9X5e2YL8lGmPnpYsJG76Xj2yP
32qB5czPlVD3VhX67Cc1EW+aflLNKdeyEr5HFm2GcdrQ8SqOqq/3KWzgUBfDGsj4B5Mlag6ihpY8
r2iy3S06kfdCYm1GgnYNY6PY6CRWBYyTJHCJinKJg7RJdgOaBq/nBGgdSa4ldHOGfc8e0u3CFktW
Ib0A0yMXWnrVpmkHUJS5AM8bJTgoJKHoWnNoGu8VLyfRlaZX7Xt2siLsw3tjceXShlhnnfsIhf4h
QsvLTxwOUVEEs2uVnB8QokUD0dZ+ZQHTLaB9503KaRHjdAD8ydi75pbrnNx5WXcgJLg+JUkrNk7j
Lc+uZTzBLSeOCLyJHal6q9nuIw6AP5rK+ofKBaPuThmXpIpMrovrbwtPKx/NJDQeBAeYoO4YDwxm
D+O2Mnd+KcRJ1v6BK6jtphAdI/vMHXlMCDi9Dgkc6fQcKKx97pvFfmS1Ra5TiKM74wZvCR8LitL1
b6mKNqT5wAosPOOpQRXFOTC7r03d3mjtLN5KQkmqcPxl+vCECwulDtSrz1CFEfkwBfb7L1dV8WWa
sf3n5JoFgDQ5oCXipVON+2RNrNmwCxHWLH+ViIw5f/bdRrOTx6SwWGGKlNII88VeGUKjJcZ4Trbx
G09Ts2tgoIDXdMqnpA53FMWM0IxWHp0s41fPhmxloO28ylFWgMp87P2WUV+pkNeJyz5bmXZyicck
xZcXTmuAz0PgTJCJS4hVga/FxvHnxV3+lDiFRtrCnRCVe9Sbkh6xoWgLhrG1Rer5UZhVbIEzZubS
MgKYvP7OnscUd0IIhhYCmJua+5G+8zH6d/bOZLluJM3Sr9KW60Ya4HAMvsjNnefLSSSlDYySKMyj
Y376+sBadFRWV6b1vjeyjFAqgnFx4f4P53wn5yRo2Gxt49pyzlgJ+jMKnZT6wyuusx/WV2v5JYcD
QRaZGR+ChNu2S4hDdXXcvgxRsIukml4GibzGcT/sJWwtkJLFdmAs4l673OZF45CBmTKed0vrhCIB
k8Xk4EZymvlclPVDbxnezWFtMrbEjwhxqhrGAlND6xhjMX0k1muP9v+3oermmqbJqQppNT0ga61L
nloMJhnJTHZoOgJrJN3d3q7Jsme8Fkwif8gtjVxrsYfN1fgH4Gq1CTPBPR0XxSuk8nIDrcTjtXAk
4b9YC3Kxs/uZSZ8XgmStxualqOX3wS5p3AoHWDfXyKvjgq51k9YiDZ6NNVDTp8ZISLprmQ75bvHk
g/94YimLiwWjBOLu5pA4o/ficy/t7M7pt4VXMHwMhuxYxlhXGuGHqySqycsFr5nFjX1wmcLuyqrS
W9t1LTSYOJdkEp2T7hCbsrhrUc+bvJ+v8ThNO1fJ+kS59pgPg9iNmtunMitWbUjib/7yi9vbP+ZR
TNuItZQGd3mfq9q4W8svKWm169SS3xJag/VICfWgSal7EInL7IlNkoSz8fD1930POGyFUXpXAOZf
XJDegilj5kXgjbWO4dnT4jv5FdXamWcxPrpuPz46fjichSFf8eKrrW1yiaToVa8SkOG1sgSaqDyP
94mrAaUQMylcj2lIVRKFmnZQUKldtsJ3NDr6DuZiT6G9a2bHvikXDD0VAqE7hcnevp3Ea4MxlflY
fiiqxHuwJ+PTY2HKrZWJOyp1QgagMZR2X/6YGEHXXUNvmEyXiJTSC9Rj+gGmnizZcmTZRAdvXVN3
N9J6u22fhW9sGPRuIJTye0s3mwDMrCSl7DCAd2PywuYefUAdhN22IqYR10ASvnSNg4howh5H9Xo1
04IQliFkqDY5ycYA8pn6WhwtEldQllcB4jv7vR07fS995lwEEbsL4W+4INEGTQIsAoxlqb01X5n5
VtvdoZMSoh284Ts+bbFG9xbf7S7YpBWwb5BJ80c0l+Qai4C0RxM9TormkPf3Jy57yrShvKeBO7x6
M9cIN9AhsVXDStfxHibVeg8Kzx85Eejj6wRVtkSp9xLaZH6JbF2miLUDS0IUUsp/IcrygNcS1RtW
Y91SlSEQW7u6p/ftMoqJEjQ92VAhTbdf+2jR+nQXJa5gJtzWD1M/1JhzUG1XkcVyiAHQyR6a6r1Z
mjLFuntESDnn8fTgpUwx+EcO+9Gf7Gsej3sN0vlEHoi1b/AnR4FtXw02dNvUg/EnVAJeLvaaR0ry
lzA2qjNJReYOwm66toomI90HplTQMbaeguAeD5SkGTOTsS7irWsn+WEoxueUdNvQhz2/2IdWsUzl
exyLfVIwg58ckkqw9jLqEUHDQrT/7dWZ9w78h6RH905MANhDCAkoA+L00I6ThZvZwcFTJzSOW1fM
09XvJaAfs99Frf/ZZPIpd9pkV88A0my33+Rc6atydB4GNb/lFa2rG2LXH7DLbmwjbzZExuG1RUFB
BkLJKY131xyH+Bt/cNUsrt84lndpeW8iKD+KwPweg4HkA4qhlAXwXuBdo5FvSCFhNVZmww3Gkvrm
5u0mUoP8AeNouXK4NMeCaXlI1MWja+ImAsax6VDjr6Su+O+3qqPAgUI9Eu16P2a13fffRdnNpyaQ
+EAy5yXySGEkytRiVeZeE35GI5lBp0aFs8+MkMWrdfHTlEKqNtGS6cGlL2J4kXMamF0APmqg/agK
PF5tY6JrI8Hr7DhZti8W5VcaRfQKnRx22i7ziwS8u4e2e5Gs0LB5sF9xog29e0MCB8jxMa2GvTDd
I5EPN+2TgFWlfnpMgzelWucxCj+Q0r5qbwoOVedfJrPsn1VHXkfEzdmEYDqh8VCgnpsEoH6SotHB
Zx89jAKnTZkf5IDwwGu9KxIkEgTnsj1WPolXFTk4xGWsU8UQ0aYeR4sH64NReaiYEqbtBZY6mpLg
DeQwuQxeau8mAAFnzT5+m5lMuPO+ty8p9F1Gh8WwWF3ttQiY+Tp1fQYpO29ID2G3Hxx9JGZXRMNP
EZhdppk06+BYAZxFZMyEvlykIDZghoiVgR+9NE1QXkfkAuyPcmcrzAFFWdRh0gzRcFaejZUImiRE
r/iek9Z+7/xbC9loLxkNQ39xADYYlVqVEI+OMftK4jXVhXSKWzWTGInt/MyeYufwA19i62Mq7eKW
VsZHZ7p6104ewJDBa7b2PPk7iKI/x6w1T3k7HTM17uFYIussLt6gevo7l8mFGVb7ElrCUYWQ9/vH
fgTRRwwZFNb6CArvY3ZRgfrjj3KRzaS19QmtxEF3xAwzSdBAtiBQ+T/ezTSrzkbAFsG3IdYLdmIX
r1bLhK8l7ikbm5Mam4vZq3temp+taVTbYGKR3zKwHCd1y0gbQgfKxYg8zsE0woopYvbhMsgBTdsx
LYr8b4nPORhAWwWN6uxTEMOsf0d76xOSvAK0ZTwzelol+IhXTiEzNALlojlI9Zn5GXzaimnugDub
7x7lN5MR6cVs1mbLAC5OfIAuqEfp2W9azzXbHncTmMrazbTRB2O03V3t6m+wOv7UXQfeLJLjxVh+
UcLYVRUZI3U404pQ3hN3M4XbSJIM4lvuISYOfsk5eunt8kK5DAmBcHM2URXXZ1eTRGuJ+arTd6ny
LUDiZDea6RM7gxGpzDTdm6FlTpBouS+1areJ7dnrkiFdUohraFXnICSCclyQpHUCj7OS0x+ZGd7j
7NT+o1ESq2MNI3odY7x1Og6PoOtI25WOJOfG9PcMMo55OlhHrzLXI8PNk/0SmrN5cbJuW8ruu+gZ
PBU+wKXqk4O82NW+Xty4I0HQrNaTyv7tuN8iGKArdpvzffaPSfseDWTPiNSHBqEpSJrYIpUW06fb
46nrTLVQVgtkibTHo4mswisUE3Gu8LrSN45zAO/FeJzYoacu9ckc/PIBLB0rAiHx9KTrOSe02RS1
ZqxPv43T7NWWb6aDaEL0bNJIrxQtdgPJCC92kY93WLlcFBBzOtKz4gJBK0hhT14bkmtisxPbmtbM
IJlvNAHkr9nZjSV6Q3iH68Co8/MgNcFQEn+8LJKA+SYNDiQ7BruYh7e1KCVSgeTG2TVs4px1d2Bc
FD7y0xe9shhx6FUtzzYD3zMQX+baFQTvXD+z/gy2k0wMLMO0f3ZcXlo/eKlcyMz4Qdwd9LTJpY40
ogiAfewkD+0v8KeM0sU1Q+7C0Hbte964J0NxPNZu+eozUtoPRD2S8WKzj0KXISA6r0IK92JGSQm0
gHcLsMClEPm3vpVPIonbuxz6sw1MhrP/h9Dzz9jEihZQ1xFlc8EPtuw8GOaSrchXvTQsXpg1nyqG
dT8GEPObY9bYQrGK11nvVgea+kvJUOHUU7Age2bpJuyZcdIGz0CDfLtHkIgiGi1OAnGb5zwxX9Kg
mLa8A/1miiGd+sXvBnnfjCWaYBoC3WKud6sfiCHq9l3l9kcnC58IkOPysnLm/wQQbBWVYkCrs7Km
kg0+5m4gf+McjX+8/nvRkUrZJXl7VeFnWIIF8pqJSi8yISaLdAfTetHbQMdQ1J9LkznxyND1e6wQ
JuXUG+2TwpuRNlNE32Cg0NtWvK7LH+OINHWpL+SGsB+zg89Y5M7GHXbc7hbKnGRXDa7amrM9QinS
v4kPRrEhwLR5klwf5L3GXudQNru938YolawZK3gMrwVwiLUdPHaNRDrBqpfzRNFH3hA11TmBLz2D
Hg7wMqxl8lLHNdkFXqhWNr0zzGEe/jgBuyQh3tsNmAyhj6I/96aIHJ7qR9PieECJ4mxMNT757Mw2
Q4WDL/W6cpPM4WeP0yFjIHKSprUVLlE+oaqaq26ewUswDRLULnnn3E3XzbaQCpHx0w+uIxf9hd9+
CwJUqRRf/crsyz2AeuZMA9eG/7sn9YXjKIo57X5VqaG3SY3wgk0HvXesrIs5h8OSCbyISt/qvPO/
DgG/SEw6gKWfZVgcJVtoPOXOPJUDmpp4nl7iciaDwWekjPhiWOUC0VOKLl5X7brmKF6NNsO+HLCw
bc1vAYmtO8WUgP7tuxFB4G3DT+2GzcUwCNGBODFspNkfRdz/bC0XDCiok8MELJywks4lti9qGff6
GdtFhwY8ZPcEUaQ8dVBj1pmG+cLL+8MUsJB88hjWQfBYt7VDIRZ2DCJ43KonTtlPuvwW+O1liFJ9
ICD9wxQaW1FFRofoZt78qXwhOpdwV5qbU9hr6+Yh1pPOL3QIr7HKmu+lHV9BQzqf5DMflf0MAlQ/
jDrwXhjc/Rw4qC4hroFxyB49A4dlFuYnkQYdO8ghfY7q4aHDBbDxOhzoox69A1Mx6Kuow/GJvnRj
PD22DjVQ8c1v0unFDdg6KHa36yZxnry4KS9F120Yp5SE6xZr6HojXHWoXzx9vWzQ/XZA+kgriM3W
YTHMe8kjYWyncswQtmuYTI5c6yCa7DUNKh/KqeHspfKitWhmlJcWH8n/d1RWn//426//0VHp4TP8
nx2VNwjhdEwfxW/9X2yVy5/6T1ul93chPNYavMCehQ3S5HeGT93+42/2321XOI5pCloXz1eO8398
lfbfneV3+IPS8UBoYrnUZfdluTT/jglSCaDovuXbeIX/X3yVjvdPrkpT4c70IQ4LF6svTk5+/9fH
E5xv/Y+/Wf/b8mc9TmmjVl1vjzuAIMBDMhOuMRGktcqIKujUoZikD/Z1RutXJu22BEx9JF4bY3L+
2ecsgHm/gAj7TG44UG2sh/2e5BdSujM26GVYcW97hr+uG8KedX/PqmBvYbk/Dk0NhQ/O5UY32YNV
M7EgIiDtu/KMy73GRNEzCkU7Zliop3idP7E3xg+creMVSsouKLEGpKTdn5KRwwD8Lr1rY57nDCG6
F8b46FrRvLjOsDaA6KAyzjwsO6Nk3+dEh4VnjvQB8RhyyDmb++1fvgsPZTaFZfG/oAQ8lHHRLp/X
/+XTdXhG7P8hn5JtuXha//LpmmTn1bbfoCUKq4cMRTN2RobeY1lD/SHkXCqbiMN62/pQYWSbvAuH
IwHyCH6yDM6iTuwPZWVXUQ6vo1eM/+bnc/mG4Y9ffuzj73/8zTN5+o7vmwKtIqtS05T/9eebiJnP
m4FJzKDeOI6jU+SE9wAj3rkbwxOjSTQfHFkHJ2nlCoILlX9ayf3shpgPKsq2QW902AcnL9Hl2Xk3
4uYR1764ZH5GFdWZF1hm71NM6GzrLc877tS+qtIfbqWJTUzd+9c3gKHjZa5n9Cjt2O9nUX03I/PI
urfbTm2dn+buISSzLqyy+TAOsPMNr55YvliH1k4nLACivxH2YK9gdu/C3s2eUSlh76qAlztT+zhL
5Dakdv6RfWvcSgcYbYTRNvA8cc8Hs0G5S00Jy9oKmANHMwYbMnHmnTO0wenrC1LkeE3+9ZfDE//9
w3eVwD4N5cWWQi4P5y9fjiL0TDLC6yW3MUVGEDwzHMiObmg9lFOOG9VSVCXaVQeW5TsviIxdyL4h
ZzVqO7ncqSrHtJiwq+ndJF64EsXaylmKgVl7U6w8WMnF1g6GaERO2W3wFVIc2w/JyPE86AtLadoY
DWjatCevzEI7OLe/Q8+a94xUrPUyKMRJGrOVIsk8b4P119jbdPyjG0/NUcUFvTID+2MQ0FRNHTvE
KUMfSj5kupkGvEea1ArqE1HvVdN9fu0kvrYT6Rx+l12NjLBsf4UKw+AX5qII5vDqhsj7ZT1SRhX2
wJ+2XNAH4VF1QhwabYU7nQNByDLvW+TOi8ZtXJJbAP53VkiMe4G59F8/KB7If3tSru8qzOWOLxYT
PEf4X5/UYMuexR6sJDC7w45Qv7WnS9SnbfLQUTWtGmU/yL5/U2F5MyeLdHCSwAm78K8+nKrtlDM1
6hZNhjkwWZftT6HqPdyq6haMFECV6JttOTfgsJIqQkaKR5nHjKlOZ9gcMurcitMJ5w7bPFbtFkz8
knxWZRrvmVmTYTLaZ8IKmkUvQTRpnAx7xubdOUiNF19qQEepJqWyyYiDRYBoUP0cgMFtk25erNcF
EipCyrdpOgJRxyWCfJBpng0Jb4tVfTrPDjS3PG0OYuJk7uAsW6rY52V6K730PVUAWH2zI+rEaQ+t
BNxTkXxZhZYFwwi5fZC70JQL69dkNv5Gev3P0mF41AQMAkwfzVQR3HRewS6q5C/bwZhhNgMC20SH
8JjDx6AE6Z6YgNKXCG2asU2nfL1NtdMwmEL4ovrO2lpOi9xtmBTCWWx/uQs0V+vWZ1ClEQEKrbY9
zczay9rxYU6vfMmRzjThwQcl9TS39lNZ2kyvjZc04ndC13jzJCk2/BsiMnzy7MCyHruiCbWN0HEs
xSa6NVwb32ONvAMP1E5pBB2pEdfrprRcyMn8OwEy6pMTiO9MeRl2x+MnI321IcqZF5fcaWy7m68f
U9WGf0nz77MIhv3EoNassEJ0jUfzFtQnljNYxFkXrHrrneRnJNmijhCwbcAyEk3kDOZ1ihqw3eQk
zUaHAXl4drVxJ/b10DHEew5dHPIsUYvuO71QdbRpZTLkZSs7z84swcG/lKra52DZzBZrdauQUUQS
skJtGi/0PDaMDpeNdA9EK8RfciMaI10z4WVWwj7JIgNQ1qRmw0uLNzAmShyCwW+4OJe+xbGLYeOA
VPmCoQnsSZS+K9O6SebyS4+Njlavk/5I0SOeO+RioO6oY5HqfBAC+OBnEIFRZ66JEmvolkR3LoID
lBXvXtGjdXAxdRS8z27/SwaCxSsjs6KnLh8duK893lcQ+/TWfe2hzrBZqXcDXAR/JsFKlagHg/ah
I7IHwoq1JRDRPEJHL87xn7xk6twr9So9ZyezxatVZEwV1FuKiCRUMoF8dCqmjwS6wBp86Yuhm1tm
k8H5r0+hr+vgr3e1ZXIwubb0pQSBId1/qiWQHsELdSYcPnWGYheyQ6/sGS0fKc8dIaHHolUv3cwE
pk3RxzbEe7OlUFcDscmR/p97tQ6vUC+tk5TmY1ZUmoYfCGLUX/CXARlGBwR+jFRI9NJAgNn69Slc
Kzv84RBpeEuovTbUkCjCiHRdi1Ch/6CjAgfZO6eqDo9xg+XSy7cseLJdKc1hO8MxgEZMlQdl8qA4
tVeRfxm79rNzAIH+64/IWorVf/qIXNulF3Jdz5Xm1zn+1xvVp0n2WE2ug685Pc/brlrw8hZnXdQu
GQiMOjZdIkYCOZC5yP4ABXXehbzOOx1fkrH72Qrng5noTSBxX8cSL5yXi+u/+UHBovy3H1SCMnG4
w1lE/HPdNaLMocogH9F8DBqv3qaiMF4swQ0DxClkfg5ylYzhlQaHSvT3wKKt/zffp6W7+KefgarU
83jWFoe5EMvP+JcPCwxMKIwOK2nU1Md2TPtzFTA7VZM+56wxbl75GKTpt6Jviv35P6uHmgNm41Rh
ei98diklsCKYxIgyDIHiv0VqtukbCchueeCTSwqrZYf3An0USx3mDfjn1L4smHlXUWScCOwzTl//
i2+83hMGQ7ChY56m5Ze+HcxTxTh/VfdmTCiOXZOrNN4JGjFOIsLILYHb2lSUK6Jk2y1Au3SBwLuV
d8/4AE8O4y1DMYozxxhzb9jfXZz5zoIpm1mkdxMM9n/zWDGQ/fOHalHtU+67jjCVMpc28K8fajN4
PrmBDR/G7P7MCV1Fj5zv5mEcsIYWT3ZBpEVPN9LC4mg7lBaZy36tttK3uktGvrceS5/8SuDgPLuE
ZeeUDwYB5FZa+Xt/jB4B5B/GpH/12JiC0Yo+aoDauIleQGh6Vqy+ycjBhopQdTVmfoRM/2n2FRlH
kJJJ4WYvQ0hwluIJMyrviCXhns5YJhC6fbiNoOgi3YvsZUGQN+o9jAAsDXpoH4PC9ZxBQuBqZm+G
IwjV9Kk0Yoae+2Ts7RVx6htX18QmDdj84NYdWlPqDSyBje5IC0PN8SpDFwd9fOpz+91G7FYJQspR
qdUy+ajSQp69rtj5AZyswB29VWg0v6K+s/cyxU1qNBaCPZytrhhp5VDgzTyBLfkcyzaIc9vW4lkK
ez+FJBekQwEgjWvSl5jQ+sruT7mxbzzTODP1/aNdhp5JF2Onx9eWK0ZMwHAXhWWSkko+8HgcJ95o
qVEWk0+1h7bzjj2TFqJYJNNEt+EgXQmTiSN4pGzjpvR2iMS1wJw5K8iPaYAQmJS+dcTQMQcadCtJ
yoncwDqkztxsu/S9nf3fsDZ/Scep12MNnbZsh/MYAATAdVhJcs3D4EFItFdictECqX7fAWYgc/Y7
PyRpIFIYd/ULvu7BJSnzwaPcimCX8RPw+IJ4ZM1cc/97Xnpy0d7E+HQwUG09R6x6DRYOte4mislm
Up21hhyuTnZkHEWq3Yf41ZjsHx3k/oMhRyzNIwkv2uIubW/cIk88hp/cStlako+NFTZ58BqSG7Ks
yFnkwj0CQIpcmT2Su6xnVV5Wj9LPfrJNC3bVyOc454xELYz5gVfsuUn2oQsmEwDpsZh5IKXMq6ua
2mtmmOFK5CyCmT+fCTAm3jkP73PnHD0NGaP1y4yptfts+tVLmcnmrUNMz0hsPTuOuyKiJ3xh6YMt
CsUFutJ6bRqg8FLiHRhG+1ejA9QRNQjXKMp8NZensnvKk8yF5YS6SxETsLYvdTQSXZjdamM7KOez
Z2xMuRKrrez9Hy3zB8zydcvSbzXbOfvEkV3jlLV6E1avDo0ge4TkrV12cY7Dm1nweqznhhU3X96z
Dc97xtt5DTE1ccNjnehwUrDpsc/FQJyEcB+q2fSfZICVRXhiOxSG/xT67MVo5TYi/m3XQXYudFFv
Q0HGFgVig7ZdTPS+0cSavwizvR36euODKIGRNJDyM2MYgyJqW9YizWH+q9JswccSJIBuq19XMfz0
AStExrC8qGyWQEWEQonhScpbuHYlG+YKp0NiAXZCzrEl7mrLzu6PaTAtUPMs+Cq2FXFT3paExgqc
B9EMSvTI4ogsyb13nGs4cNCia18QiyroS2txmmuj3qGgzzfSB1A06OcooRJeVqgDGdqoh34SClRu
Oskx2cx4ZlEcmtSvhJFmLB1+RFg8uoZYy2bO0fiELLzGDGFUgdGboxhUs/5grRzuK3rtPBzeLWOq
L35TpScsDegDLPRHGNkxtUO04ApaFs31thmAHacaUnxXApnK62o8izxuN1aB3970nHFnAITYhE15
m8QSoDSiOB5oECPRvWLD2AJQ3M0wLq9d61yDKWypvVmpMukL12mOuDgAXIkW1faAdTOaaJLiIG8j
e0CCv3B7poJMbEPUJLk3MxGaKAJWut+lORx7Gnp2Oq1/N7w+IHCOHZTyp2pBFavlqa6ZUz5yJLHp
GOcPiSGUi4I/VqJIH5oCEiwdxtq00mDlLAF3Zhjx0oTzqUdyPMa0VQQOkehcphC8GzoHV7a0RQpo
eHVdkolGf+C/Vqtndx4BVIXq1ZqiFoNmc3mhK5tu3FSeju49dxDmRkFuFSFwq3gMH+eWTHJnpKHx
HLDTo3F158rZpYIVK1OhkM9vS/YIYw1ctVnvGwihnJc8Tn6FGdQf35kAhYYG2ecxLUhLFhzpattW
Y4VRWVhu8sqMTvGc/nEBeF9ryC6rsC/z/XAaVB1iAIUeYhO3u+pwpdFSi/2c9+zU2xxLpQYS1Deg
kfp8b7fdOdTmO5f9xlmSEAATPFu1+9xblrcxZ4zdpgHo0+lGJiBDDWYyoiOIEGfMFWKfXtI3cK+S
hJcfUraQZk0nWFGfW29A1PGR13TaTQ/M75QRntgw+AFmvY5rFlsMvW7AabZBYuQ7QYMYD8xBO6Mi
PrJFMG9X5i+jwG+GKvjFsk1mYsL3bwYqwaAoN2XmdJsmZWg2FFOynonKtnIOXzWIR3tU3waiwbis
OA+PEaYSr+K9KZtsIP8Rb9/Q4INE7pFs9N5LvHNQsMFs5OwdZ8Idvci446TUtAKzPvWNS1KWo9cT
Ar9zK/TK9YzqEZbwbyvmX1MPwTEa+xGJNWKbJMIDoKN5XUTVjxz4J2tf/TAA+Nt3vvjeMEqB8nAL
2NqzZ2Q+l4ZAC6IZRjYpStceBt6hRQ2BXiN4V7/G3v/kAAAi3U+fnv9HzMI/dIpBb6uaNcQNhe7B
xaOZFoy1ZnUWQf7Ly7iEWVaOEbSFYQJ7P/ZkamaE8iAGcn8G/Riv+QL4KEVBnwQzCmlk3ksHnH7k
cUe8AKp3n4Crfm4elFviuK2RcOE9OTLStS8eJcO6wUNbWp9l0Jtbw23zgxG1mLmcZbkVh3wJwHVw
4p5VDgmnsvzh1Ae4na2muUelc/ZwhE6USzTZlvEI9AHsudz2BgZaejEwSkHy6puvI0EeV3y9C+Mv
a7euEa1xu1tnpHL+GXAYn914mWIAV0XbHmw9QlUtNZTZ2Rye2Vwh1SN+Z1eh8LVqDuiC3LbIB+Vc
euYMcwSxsOVUl1yij3f04pD1bTgtnjl8M3TRH+pp0gcX+ejKm54RCoAjaevjTHG+61ymrf6SqhmJ
8Wrp/JowBHiM7PqtI8jtXmjYHPphnvOfVqQPYtYa6QDJZL2Vn5k5PnR2TVJ1UpW8iSffGuRauVm5
bmrzNZowQ4G/NcVa1x56hwLxMGmWm0igfikgJcQW1EERslvwPfhgbjajCVhSYXM8isw6Xm3GQ7AP
wCMZE+gJkTQnWIWc6xg2vfkNY86qguHHi+bfay+ixy59lrRjySxoZs6V+Xc12PO5q3lzsJ1slj37
OmnCh2gYqlMfu4cEkeZG1FaPXlG9Ok10sOI5uHDcAIiDtTMvf2V68JxGI8I4M2bUV2PZn7Uc401h
kD63M4MGOcCY85kiAg1JWnriKvlpucgFy3BWFPlVfCgrfOS6an6Mg4epqesxpGk9gWKNU4r36pJo
IEyxEZonJwcwUFvBRrB6elE2ucm4e7AjkRFohgpJURIyifIk8mB0qAjwfUe9o/UkObjejU6ujsim
d6SA/uhF1L8Q8/mIVjf07GdLwyyMq3iXGD62jFo7DxIDzLJuTjvHQ3KTj3vRLugiKb/DLD560gaB
hWBkbVnyBXXrb3OOZg6/7MNGIX0Il5UKo5A44Uopw3jdefb41BVjvOvT0nkk+IIsdyoyttzFnmUD
jc1YG2vTcdojarZ4LSAZN5s4YjYyFre68qe1xY7kiBpw3EYA1voCoXXnMOyLdZ8cAxPfRCIGBLQj
U07u0U+Z3LA5uNcQNxK13aiveTjt5tZ5Q7YjEI36j3hygWYvuSQiq05fP4Iz4RIoIvcoGVOxk/FJ
IthKi0xDnNMe2/a4PLeTPLSwc1edLOXa6l5DMH9TW8bnYZK70bL+GKr8hh0C3UbBit5tk/DipJoo
61xkP3MvSi+pBsIdB9LdOXhhRqvRV+7lcJs4drJJiCm8G9gr91O8bHb0k6xccSOI4QkbGjSbaCZO
/OsfqGbSEUftdayEmBEQnrbrulphuBLN2e1N1PR2/dj6oiHBFhvk3JurPKy9c1hwbnp86vuvvcHU
XSugqbcEYoSOov4YLkinOjPs45SUb0EGBawyu1+xGX042ScYZxCOujsohUWsCcJTUCjz0hocvCSE
HicrvGu+aIgmkTKXpQ/NJzfc89cvqcgQUUIB3X3Bsp3W+JZVuGeiInupo8m4IpY3rjnd9cpKzBSl
FpGDUbaMIjWzVLI9w7VDBONT1FVvwZQXZ6LuScCuCXnPjOknzqHipJ3EejAjqG0TsbABXP61UG73
gLSEcSxCDnhVsrl1Zi/3QwRpD5+ZS+kZRXvmlWzHYCAfdJYSlDy2R8q4+kW005pS/C4VLbeZ8XRh
6X0bq2pXLupTKUGgxBGtm2Xk1jkiwA03HhHYORsz4T4VafSSOphYiphLqnGY9xN+6HTI4wcwgdls
6D0n5R8TnHwrrG7TiXYkHokKlOB2LbjlNcm9xhwPe7KILm3qdi9N2G9mV8dno666s2ZmhRY0RmpD
DlSQyObchCR322Q/bAtizvd1Lq3XMqD7JCBzPKUJpAdiNWD6Zc2rsofsIdO1fh3nw0zM79vyH1EI
Y8S3YW6+7DIz+Jsj+qanetkPZE4Vr21n5lrGLsTQwReXJmovdc/wJKHPAWdS40lOom6rQw4tYrQ+
Tft1iLzxEpJZhTacoajafs3YBZkOVJwD8BvXqjZDxF/OLULdub0lpIav0zhijN8SToX2ONjPE0jY
Oev01kcEZ1tgqr1+XtD8KHZTJHG+dCrmxVg0/Qqwaudi6xGbZuieeM/IHi4jFD7hVClEtzT/ENSv
mokgxK6aF59oINsnpAjeHJFq7qUphxPNHg54IGex5FhVAmBjW4wEuaFDcE0Fyg2VvpH7vEA4mldV
oYZj59XYLw31UEhTrxWuBrjgvNZqMrHaZ8i1ELTtWq/urpES9NMd0ehd21IlDsZbTfbGMQmy5MpQ
Eq9qkt9tKbN7wOHFsIr4zdSWhKQzGOplj3qsnPRuZvNg9wjw41uYzH+AqJEN3JL7NgTRn0hE7oE4
zJuVYTmywgBNuoehzSnIyzMbwKM9kAvypIZww5txnBHpfLPb9kKQcY0unX9+mSnzHfky55XV0X/F
5ZPySm5mWzBGQweGys87SBkH+6rJiUpMOPwyLKhwpKePtrDoAUO+1a6Z3+yIWVAK3vOVIXS3CRL/
HacH5XhUd0do02qfJbWJZvE/2DuP5diVLMv+UCENcOhpaMEgI6jJCYxXQSsH4A7g63uBWW2V73VX
lvW8J7DLqxiMANyPn7P32o48mDPKs34e3wpJNkmvvXRjTM1i/Cjya4h5YKWhz+m4nj47sPhpPo3P
tuIs4g7OtgUOd2wi0RFCBuVE5SdHCuPZbKEm55P5AU3R3qYyP5kVEzjVmJy8Y31DM/HKBAvVGm8v
i7kP9E6f0Cem+6ihr1cuGR2N7FO0T/1HHEfoyG2e8MYs+V98WPdTqLudYpEnN7Nmlj1VL76T4cgz
+RZ+zDTOFMCumEeR9qjq82y+oBFfxa4mBa223srYfMz5AcIEOK7MY6Cpro+4rgZHMIYhJu2i3qBL
3Bk1bKFylKgRyno7Q0gFlVKuUzpjRHIwVWc/lgipqzGB9Ufum9kPp+87vl+iihJvatYVUQp0vNWb
E1UKEBdaRHQetEyNAKi+z4RVlj40VHhtmDLQJ04Vxzul3W1PC6B3FWRU9CDk49YLDrgBily36r4v
2gfdBhomffsTGW6XYJcTM7ug6Ut5+H4Ix8nTKz6TZG/MvKwR/yxzU0gv/rtefg7PrMzjfDJn+UhA
RLlmaVNXy69/DFOISZ6hp04Ekmgp7vCSGDRgl+Znqw8mgCHopfaVE+NsRsFdojemb5LlNtgmqvX6
p/I5RQ1VCtYBt3mu0z3yNhiKGRzE0rhr8plK30Wsy0oDKGfob4IYnVUz8baRwxfwyPTxtmZ85qmZ
eXkY3AVFnm9dYhTu4z4ipHgZN44BY9pYChgJTY1GlVxYMNHTLirHUyUK5j0NrkOnoytLi7rYE0XC
OxZhpbKRE0RK8lfxpG7o+Ti7wIC7TaOIxiOAkokgljpxjm6FCjMSibxzcCMDjXpvBtN66MLkpmon
2U1eR76WJLt0NMgOGuiVtOOE4xdVvNX4F8u2PujERWztCDrWbWPm63pI4osmD2jFIJKE+7YA18Ld
N/vvRPbIB5C3ZGVVL5WAnFnV0b038QT1dbetaDqdNRkQyPK1y0lpWuanWuPS5EaXRkWyAtkIs+2N
69YPcUWLcTPazIVTFwkntWUO/Dua7sr4wo7M+XYWDDkqMR5Lc75k86iYkxfqYLbK2RHkSV3l3Igb
uWPaLw+BPaT7YbSGrRtM894xGVoCt0hk+Jgh4TynoG3NxaoIcA40sVTxWkEGOgUY8XvtCFjG9i9a
DP4x6vvTJDkHzyli2hxwPGPfgEYQzQXbgMVDpjL5GjVFq/HZLjPt0akgWCJItFqyoxtAa7thCQ/t
c0wS8OirXb3MRHszRF4pQ24vrKDkyRLCUU6/hhohVinjVe6gzeQAj7M8YvGIClTlugl/Ov0wn+3m
0geNACFl/IRbhoqgf5nq2Hv0zOgFiVJ7H0LZBbkEe23KHA5HEuEMYa27hEPWeiLP6oQSu7r1hA+t
MtgznWTBNYBQqmQUaFGSly5FgN2h4Sc203p38nmPHjw/RrkdnNELiyUz5IVyw4txCmLwJ+x5/LC7
qb5gcdh1sG8GAqf3NWDnsqHG0lrarIG4dGwjzy/fFyxq2Ng7bTFDz7hxMuI5veK9YxB3kUdabucs
yh+scB52UqAb0lP0bul8WHuLaZ34958z7YtVrYkkH4gmThnZrSbECIfQMFpmVNSHaB0oZgLBIVN8
OoNe0uVncAv2Uxp54jClrMMpP6mv9xByOVuRttBtQ6P26ANz/ve5V3gwkN6IeoJA7i/s0ad8kcEq
gZ7X0vYEybT9crpsghBvkXSaWGeoTBrvfHeITI6jbiP6VT8l5TlSSN3dXtwDEeA7kJ20LhKsJtWM
9YlVYO1GErxVLm4y8omkKeXZ7L3+6kfytyO75EOaCCxsW4YHlEE/3dieOOdmP4RZHzP0Ettk7sP7
HJlEYUNLlO1HbhSvnEkDEDJL4JNPZHpJ3FMQnlPcCRu8XrAVPIQibRbieMSusqHT3b3bNmu7Yxtv
pTs/T0XurCx3nO4sRUOk4ruhorOen3QTI4cdu6MtianNRtwQ1bwUxKk6SbqnlxL7yoDUGSJssJbK
60AC/okkHr1ZzL8KYi3pdtOmCAJmrDFovg70SiCcg5Ur7stt1SOhQa1pbyedqFNVtQovP2aoKgjJ
iQl/TWGA0INKiOysMcOQKpqDttrndu6pEB2Pe8fVbxb8vl3pjMdixksMs7zbwCIkzLkXF9uiqV6P
0n1yXENjTfBCGOUsV7n3NCfpex8TIBEHwEpS3vfNmbes2nAeGXZ4vwgROOZ4ww64gdO9HLuDtM3x
NCYYbqpI7ZM6mM+z/SQ96gVChod9OzXxWdf1mhWOZ00wtF3GZVsIHAJopw+QtA8mzprj2+CKh0JN
r3E3bi3ii+ekfx1Eet/PLu1B7B6+zh/TlMxA6RQVOZtAV3F1+g7BpmGCJUR/AeDCsm+xj3gE28Ab
fWzoZG0UID1GimG5dsaQNnxeffYp1pSo49DmoO+HLBRta9J0aPxhm3QfooZqxvchero/Km6O9fJi
Moq7sHDYfe2SV9kEK9sOn3DTP8ne2+S0rGxIIDCqbEIZh+oN0NPDODvjHnkpsY5J2BxQhmO8SqNp
1dbmy+Sk8knYw/2A5hBWUW53l6HGhEbgETmcqZ8fIgOug8PqiLQK4RTmmD9Fq4pdmYzGTkYDIITk
jjNcRO56j82FFr7WcX6y+vlnU+IlwFBPaGMS36uUdk9iWlcZd5+1plHYeGcz97/61H2vkmOr82Cf
jCgv+lZNl9Yz73M5MLgQ/nzspp+xx7QhK+sXR3Ggait1C3UcH4tA3RMVsxHUHDCI7WATklc0N9Om
F8vxRL1K3pPBpeQDjoWR038qZfROyF7AywqZq+v0J+yNJ5/m0KrNsS316UyZPcPIdxjOLt5ou7ap
sWgb4Twu1q7JvkwHOdl1HXZ36t4A2i/rIuHM/o3+7VoG9tVo2QuoJn0qDJ6tGYhoE9fBmhktNQiH
3knQieEHjIgDH4zguQtWrY/bjZyJBNXbf/ALElk5XxHnUn0gErw6HUjL2GOEWVt77Y5HxaMbdvdd
mV66x/1C4UnsiXi28ZTEEFOK03iH5xPKBUfqWU1fIrfe0tp5dYpk0wTDHeFhR3P+4yTdPjeyZ3vO
n9vY1Ov/MB06pG0JzCSIfQZ59Iyxrj2Fdn3SRfacMSgUhXs/RGQrfEsI/n9i0X+rrw+Rtv/3+vpr
Lfsh/ir+Iq5f/sk/xfWG9w8L5XoQeih+nMB0PCRB/1TXG7b1D+FbtoOw3haObyLq/M/UIkf8w3Ig
vfInngiDQBB19J/qetv8h4kInqwjj9F5yOb+/6Ku/5v+24VKxMszA1qmiwPAMv+m2dJ1VcyOmfkg
CLIUEdavkWGirmcH2EIPrs8Jn4OkM7b+0N1/z8ejmpn2UOZ71TXPVRyGJ8urj17Q4Zb0/GnzL+/l
9Z/KqH/Vp/9NU8brcyzk3/CCXNrJSIB4Y/9VrsKOmlaJjVTRGL18Fw+Z3HXmGK3aM0UOaDiFCS8J
g4OSJdkNaZ3d0OM6W9Sbt6bpBWCV5OiVaf3SkgVHJC7lUktkkgiHZ3B/zEMD0tuBXJCcnpznrnz4
7rShxP9aAgY5iTNfpJxGIhZPPfF3pbMxq3Y4xW36hZB2vK/QnLy2RXaLbS/eyCRnhGVbX6yGDpad
Ob4qbdv3MKC3xI0+2qku/6e3aHkL/ktTtrxFTP4gq/Hx+a5D5PFf36IWFDJiCcLdMT6ipl4Ucd+X
wuuDc6vr4ehSyKw83HgLFaV4Mz0s1q7Q7R7DIg7CJg0AoWT7OLbGczJZxsbKCxDcKNFC9tNbMxrv
nVtM6O7gAPjGgK5BF8+1Z93HDSitbmQGpxvI2gnJkxCsWNAlO+6dxdQ54CjrlwB+NK+CboeN+xld
yNvShZ2HJD1N4EPgwNnmxojt5hEzprf+9zfRt6bpb+8Q4V+ckx36McL+tpj8i5BsGfWUcQIlv0NE
MY7DMS9ok8SMOx4znH33igwVpBrZeZmP1Yi5Eyb8VJobA5nWmToZzondX3rl3jcjAAxrkBnegDG+
FNJ7IMoqv3h9V1yIJvkslrns92/1KXqjUI3JtmY2cxMD9r3CMZodzT7zNi4X8lH8lYW+/zAvqbSu
o/JbSCNWZLH3Zyq6q1up5ibx8Oo5bs7NaNf/vLgWgXbfX3pRs60a/BBRmi+hIvBBzKxOD7qXBzI5
6kvuB/XFiHqTxEA73PU2GCuyVj/dwvV3COFjnJyudRjNZpm3JUe4BR3KYb76/q2UU9IdrZjslMDr
tjlwnGkj9Od+UZ8iQHSjbFpPeezcN5TlNG+6/2kNEH8VTXKDe4KmGaEhlkC45nt/u8GNHA8sjy+n
48Awwa0LQOuJf+VtmUAd2HIfm7jyOFxlL9rukUkFhBKUnblrE7ODn04UulwKWlBeJ4aJwSNciXrt
pNM9Av7srrGb/L5bYrWC+0Kp9rWZFgVF7dWXSoBEs+O53H8H0zaOzv4HRV6wGFj+cm96pHewMdCw
dJcf8W8LnIK+7Vl9ptej1j9QVGqUScRnRs6UHmmkXRITkqQ1uk+Jjj4cgK+dZaWooqKfSRrQvTKi
5Pb9W7MCrUp7395//973pfR8CGKK40CELZZJBqEs3ZBgOc+dTRDl2avR1cDZwxQUMQELjnLHx++L
r6ZjYwAY0uU4PXIS904tYiT6nPyNRBbTo+0nw7pnB0Cys/K8sLuWkEWunoyMTY/CbvP95ffFl1hV
az+IQSwCU4o088aIj/0LP8M1n4LkRTiNIgGp28jCE4soMv0IpvzDinR7M62hvnIqOpAuvYsdGEjb
UaLx4JYJ+SbNtoT+zEm/IM2J3gmxD/AsLNLv6HPNJceNAEMju9XO9IdHrxJgXFOb3CJPnMj1qG9E
8sSvTVJvGyr7R+00v/798uP+Xz5iFmlPcPvy+aL7/esCjT8JAEI0D4ygXcWg3r/FpZM/1xPd4rl7
jyvf/YiRqyDeX7Fe+6d/Xmg3Yz6I73PhUig6siH+LcNZtJgs2dbgC6ng7vsi8jK4swunPpR0ddIe
itVGFeJTAbLZQyp0wNkBnZ2Yo6QcyrZWardHr7Ot92R+aIZQ3A2YfTc25cjZdProEPtM9IpRvSdT
8KOsXedXXh97CE19U1fAhLMlXbPZJllnnhDjGZklTzlhMjQcFmwmk/L/ffGBkf/7t9Oy/iphXdYD
Hz8YWgTHJFTGpwL6S00wGhZ0fjoQa80g1AMhmZXap2W5HIlLN4KJYUyqB9XuQZF03cdiucBRQ/ho
glbz4/shaA8D//P5vy4tnD8aVGrX9mSBI4mmZMiJZss8NC8tkpOg1NOxQj/J/M894SNSEIVihKLk
tTDDhomXXYOwnh9LK/E3hk2eOg1imonMEWrMVTeZ0zes3AB7OYCD0OIRMUJN7COt/TuAlhOS8QMl
1MjhyZG375RgV4BkQTvfbFo3IIk6qO4ta4qPwSxvZpi352EAu29akbnjnQIgBHhkQ4PjVSTjmRxl
75oxQnrw/OGUYn84f1/mOXKhAiafLp1zGrWdcRlyGnjdDNrEFgejL6LrxOHzBngUIHcP1YhUvKCb
LHpJrbj6y6XtRrzr2Nvux3oGh6A4FnPqpBcZNsPNNMmpDRujvHekoY5RjGejH5iO91bx4CboLhu3
L+5q5ejz7FdEMBZV/anT8R0su3wc46ZiEoTuCNlm9dkU/TOgN33XMYy5fV/qmbSLFB0eEgAkLJHv
Mnq23YvOjJ+w06uf//6us/+Ph9i3fB/Rky/sAPHi3wXx/lwI6F8+EwK5GV3VPGIJbA6ygR6U8YFf
3IEMlSJEIt0LomMTsvsoKvOjmjoo6mPRHQif+iPdks5HUoeI0lL/LVomxvT1f+Upg9vEcNAF3Op8
CSipunzXNZbxCGME8kUn9mk6hXffl7JlBBGlooO57amXhnRHqdP57d//yNz9nED+sjn5FN5UXqxe
2C9x+v7tSWvDXg+BA3fWXPZ6DOvfF5RigNs88aiFY2GQDz66wkVA3zNRQVNV4qmi3nRVnr7i+anu
jCjUaLTH9BXpuXfS8FIBI/GnXgTzoXCWCBltJ69jlOC6ZQiHu2E3NRZBOkD6CInbDhH6N2XCBCZS
mHFlz9z2+8uuLQVTHJgl+HPcPyM2xstYs99NfXCVDYrLriJjjuk5uF5SPKuO+DY1Ejgwt6/4exHd
MqC10vZXFuGVipP2E8/YsUvSX8GClDZyut15+Bm5ebkidLBz+4/JDt9psQfr4TcDoT+VEshqc2j1
hkf4WD59jjYbmk1PC6sEUrVZo0eKp69Wp9gpbGy/XkxSk12go/GcfQihbJ0WQ7Oi00jdqYMH/IvR
/AnEAGRSld5b6Hn7hU4q1UdGvEHu51+4dsHUBhF9SPSQUKt6cttm1nC0YDulA4QfZY9hwfiaq/aW
atje1BWgdcsQZZYfrxKjt2iw5U+opHaDCqmi3Og1S7N3aTx7XvukJt85Zg5odhRYn73EMqk8/WZU
nB0MwKMZjMKVNRoPWWBF68FEruyU4wsd9mGtkeyQaynU/IRrcZUZL0kYL3OeED1pc8v9vtmOsdqb
VoPRuUs3bMY4SFKmoO1Yl7tSMoaVFmxJUb21NpHmwiR7zC4Q6ZluSwSVMxcHwpuBN7K/r206Qzbs
89YCCpkbWKUTPIBGS+87o72ihrDd2U38EyOtYfjBL5pXRwZ32U6kibOzGHwf48codDoMVNB1XNSg
jGoHEznnA2ceVieYSLglme6M2zIETuu4GSIw0rQLqfjk02FvIUJE0kAYthhM4yAwHCiaoK4y7pwo
Tk6Vi9QZVhiuHjPjPI2W3UcrjwQQahXJLM0Y3xFMcuYn8+k1w8SKREQjbRCYTSWyjsl8MBvrT2I0
YF0FbuMkyUmHn6tHOZjPmbEfFLO9IGgOnmg2ouKQPCKnEo17SsKiwZriXYOGaCfeT6YgLZjiDMc5
UbzWvcjnV0Y/1bZzgDnkAPa5EXt/57HqHVwB5m/MCnA5dnFQoztuFcqwtHoN++CL5F4wOYeoti+e
PSI97M0eV5uUz6Xp/ykksy8CqR7gYh0ngHYLfcfetB6qpKQgM1wkxtWan1q3+tHFzCoTxjREkFiM
XNDRhM5hYt6NnmflCOvSjOF1EFlNFKrY9wkw/pk53EimhGGaX4aj2Yvit4KR4pSYB+XBq34m6L1b
IYwGIFD7D/2YPowWJPz+bQhJjhub8ANfK/EM6E9mSDXNslHZnxitfib+h2V0A2l2zIRj+D9q/I3c
vv4oeeF6JPyECZ5/K0+xLU1QYClTKTNCNdzyME9u/Sjy8MvLZ+uAxpaUwMSGmhTXDq6RgPyFwFE7
PzWsizJH5pYjyoCxml7cFIQVvFnMtGyE9tCNm1qbAvZpnKwtO//V5Ilz0pUkMqBsYSFHnr/VU3sL
0fzgFUFw62Q/MNJU+ywbz/j88KvgKpiB2B3GuJhXRVh92ukEArgpXufGuxIPdNIBT6DU46FsedKq
AG65RccCP2IYQsTaeWn+O8BXUNjtTs09gTNVae5d75FUR4kVhWngNHnTYQbrlTor2Wpxaqroqb6V
8CTXKD/p55bRJ4Kx41BEzJGWMDSKv1dKD+MSasu4IKBBkol2ln0/DTHNdCYMeYa975EvgztaMPd8
4KRt8bq6JjWQ4RvzhkTOujeGmx6NVe+hjkJ0sG+mSl18hvmrWDR8COFwcAdSjEjiGFpXEuS2V/4E
vwHO0QrX7ntsej36wHZXkiSN+dMkJ8DEpZi2/UsXZR5ugoYsQ+FtTLv5zWw0tB5TBs4ZQAKEgIS5
xHIgg6UFMmNF5UU2M7P7aHrrm44yXwDEaiKdrwH4wHsmcWVtGSIlkLe3d52Ofll2+ZtY1eK9zIni
mWJE1ulcXiv7inr1hQneoxReu4/ze9kNt7Tftdp+rmqRIuxKn/zeudOuAliWzXSdZ7xqefG772S6
K8dRbwxvBJvgQ3ofOud3VHgD5RyRXGEAJkFPh0BEAYP3In2s/Ialz+33gxjPbZ/6ZEQhtgf5RX4J
4z8JgKqweONs69EIKPeYFTH/mci3sdCbOs+W01abDMXkZg6LWzaZFjKNjbPMOZuuHcgbsSqA14eq
rP0tDSBzT0rOJk1/QU5sj4R34M6b0/LotO1dPUSAxPFebEOmBDsehaZVP8OaXxSKnNVmNH8kTcD0
PUI3yF3+zGb72qqRxoDyES+lxsXVC5fJjG5K+PoeOXC5JUftN64+tQuJ69XM99a+A/QiSzmAgRZ8
CThy7Uq7/mkPi9csq15s1OcRSX/4/9de3b26dpttdeBDRWCAOgiDUCjctolRoejBzKbbCNMcSQ82
mah4oBgjJBg6IYsTHENZfO4MYgw1AGkgJD/MdjgwBJyYSlbsD3X3U5HOruh04JBhIF2OykcSSgOr
SSFTBXCIm4oPZc6IsdQqD9GJje6BnB8DMZgqp8vA6RlFJ8w0r49zPCg6ObqjdTHd6HEeq+fcnPYW
91jkSW/b6gQXSSwRjoJAmdLsBzrAq8wM/xBiA9kSAYuZDO9biHkO2fdXUQqxJoAPouwozj2svX9e
rGlga2Lza0q/uPMwW10JnOAEOsBHa57oQlbnOFfluSqc8sy5ggCZMfjjQ0ZaMb/ENxvsfImZvcdl
uAMKM+DmAIDOptVtyIxhzVsNwhv20ZcAdb1o5ymtFCE8g63eES2/M+iVu6BkMJZG48vQ609cX0vX
ojyqejnidkZMOo0LsC5DFJziYkqJKywSCsXQ6tdyDN67hjZhSeSuX3hnmoTUD79SGhEr2+2xdVWg
JDBV404bGvOE3wBRcHvz6irbqjDAlL5sfB57vZ/2W2Zu25KXjL1P+6sum3/Q7fPQSbJmysmPNi1s
GJjRCv9jHkWbDggi9UD+Zr87c458rAMIK3xz33oOlgRDYFdkyB9Gjb424G1CQiyaDjnH4KJRceuE
tOHuvqXxKJNZ71RTXswi3Uwy/kw87j8dPWREkvqCekjzF+AXZuvJ9c+hmRwTMiXzbiDfyiNL06E7
XD8DS3vO+3HcAAJ6+Q54HHW8LoZgqz3jj+hn9HFOtMW9W2w0Jt6V3yg44+3Sgb9j+M2sEqkbCdcn
ULS4bcf+ZzQiPqLuWkdieB/NQB6n+dQPNA9iTjRFp1Kk/TMsOPUyA/EMsXtlix/fsXuYsQOEVIW1
EYmez4gE/3a4sRpjS4YG/SsJWMIixSRzFt1OigKim3s0TqCnBh/VDLzIauv9CUruB6OEVnbOFm5/
slziktyRAVXZ1Ik1jmZMn+aA2alhEkz51GQ2UN0B+q8ZoKR/FqPUh7xSBsr3AVMgMPB1VYldaOEe
VjNyJ7P2iPos0E6miFhai3/aRfhMSZYlBGWiSq0ojqb+Oo/cgyoGCB0oH3dWZm3xQrylkbrTRXjI
0ugKKVqg8rEnzAwhsTroVCmT5ofcEMQ5busOzYKrkgcCWPdeoLt9YGSAak1aBUOmTh671LYzvT2P
hrtuS6S1pDB86oCsrBH5Jvc2ccXoC0H+oJ0wHHRu5DwfDOJX6ekkP5PGfixqVDC6h1ftNPUXZ1MW
nBTHsigpaAUYlBNaJXRMBuLLjGNCMclfdlKTdMerW+UEVil9F2U2nExMxFmeIuUfW3GZPaqBSvor
j62BUxDzV2W2HN+QFhktZXxNJBnPMdzBkjzEJFnUqeMtwxx4sufuYQS0fazNFMtREq7lBJ5vIDKs
neavEvPFyoqHS+v6W2ybWC3R5m69zmfNbznbACs9eSbWZct0PqZp2JQqvAtL70bGSURrJkC63UiH
CIjUWIeu6u/I9z1OqntpkmJrLBaUPAYo1TBc8R3Mul1ufmJYLE6GLO1VkLafHZIwWtR4x0pw/eAM
nIdo+vDr/CHDQrgyZmIVDM4FnjV/FaYZb6UQuxnKYSrG9FyQjYR6muetT+5ljIabsD29GQOSr+LS
n7eLKiyVv1KyiXGBhjvTTuJtM/rArEC2M3RJX0vzQF3/kKPEu8b9+OKwqDQjJlhZ8a8Cny5adBtH
Ax9F8kgatQvQ4lGljSYXMHH2JYaH1SQ5Aft5qB/dyoA3Qas97+4sS3yRnna03NJj91NbIDTZAVb7
xmd9OUgrVZxl+55EExTZyK1U5GNyCNwbweYfVOCMuZ3PiKEPUiP3BUL3IVegYxnOPwAJDCaO9yiA
BlAzPBbwWQEFrmZn6SdMmKUScZfnhrWvI+9lKJtr7C4yGrIyKw+bXG+Ia9LzMiqke00jFbFl3gHF
sUloIW+qgY0DVx4/3LjgbudUbrrK84+qj/YeSRNGOjdbtrnXrnG+eMLSzRBymi1MglJdE9FMMidf
GPcozaFa2lBC0EV2Te7viiE6LeHs6PHZoCzItEncQx1O3vOmODSa/8AYOH/3Rp9QCPMcYOrBIzP/
yuLmPYZeDHNwuBuyrFmZEQchz8LBOpNlN/QraZj6GETFc87MLAGP7+To2wPRAYZyRUAy8vwGVPh5
fKZnVW8EG/LJ8PJjyrwL7oom5AIB38ZHyVsZ5ofVuvdMd6N1gMZsPQ/l75iSVBY7Nya/otfqZ+2Q
j1V3kqx3cwfkvL8XV6zlzYoOcrdjsLEQpwcWSUamR4PgobBXNuSkZEmsrel5KA6WsXttZ3MbBHHM
C8ZUV7PmycwLtgOqJxQlDeHkWOfJa61wUtvrVEnv0Cv/jqLmKaqZwUxCbTv8n9uBVo8lWBcZ2Lgt
mE8dPUXzPb4J2gNT2p4bjUBjSU5iIpo95FL/UnoGuz3mEIxxNueKPSWU1pnaumc3+9MF+qUlf/Us
wZ8i8v+DJLWEqM1KHpkfYKrORgmBJFuWorg3YVWDGQGcSVRf48LyHb2t0iQoAYY4FkZh4Ha+ZBE1
f5HaX/ZUfRlNxaBBlaA8ec5Ce03iArWwJ6JdAOwtkM7VGx1j7bh8SB7AOn4EpMPevCkDvFyijh/N
wco2GIxefLuHnpJgA4LNxdk2UUvwc4l0j4phatJFIcrtaJgdu9aVOpgZluO7mzZirtWLakdohLv8
Rb6dyh+lQRrqgFpZlB/SOfl+CRAqcmeCOcinxVKHOB/yuee9uEZinIeJDrVZ2+RdELPsDUO9Q3b8
VEYSdfKgwATz/8w17W9PW1Sk1K9SI8TnXLvcJ8Yd2SnekWcIvjbaA0Iz96HROBywc4FbpDs3DNzW
rULjU1EMbDVTZt9ArZmO17gCWzrgWlXkqLs5LYKGURTB4eUfVOBgxt4NrzjniJKiPCVkr32wg+Jd
o6ClHomvfeTCxJLW70KE12wm5TKfhiezIygxwPS1JEp+dsa4C0vNrUOrjs86/0ySBzCXamPmAaen
Vu/DCfc0gVe5E4/bOSbUShX23Ug0wsZMKUatOVVES6DJsUilxjD7g+kNkBdoIlj0o01ouU9DMafX
x0aZqA+H5rFJu4shKtx1MeaHH5gCi2gMedjcoyqmGll61688ia/YK/ERxc+1tJ4xbqSD2JVk8JX0
NPii+krD9lgN/aFx8MBCAWX3qxe/K5B/VZYPc+6MiIkdziWcZr+/ykcmyJ2P5Wjw9sLu4kOn2JG0
FTanyhKvlYztzTI6EiVZO1jZXhtpx5zcsufYR/iJA5RonBR9opmg4Md7b9ctLW+Shj0lfo99apw0
5B6dR6Buo3ZvuEhMVNDgplkJxHWVS15gHRBNlBfOKhGU1l4P2nmU/KP6K9W0hXhdOF9HC7sNlqgw
azfZkr+SMAFu7MFdiYJU0jYWt1h3VOD0NpiJESZZMR3MqGxGLV4cT77VI90CK5ziPTSvx7gk2CGp
zN9dCV5hdGLA5bPw6RBXOz2b7Yb290tF0AaRa94DXnvsDfXO5WB+iONd392kCfNL5ph3+qQk6jij
daG8j33a1e94En94QaVWtlFcBx9YSFugQiwjcTOT/k8hTCrvLH6PcPhkRXm1+lafQp23K0GuwaGM
vbuh637l1p/Wj6EYxywitngNfCtaBUXSrQzFEpGhvMiraeuYHIWaNt3KoS9vfZrsxzCNDg6KwPhk
jlNwdDukK+CHcGuKiOVHfhbjlGzuTNOhhw8Ki+dfbkrsepjpcOonzktVLlzbwU8OjeUF985YDysg
dJyEMDGv8lPLdDGorw6DENvgQ3KNJ3BqlJBpcUFY+Ymylf4AkSlTSJB1GnhPUU8ahsv0PcJXykbK
KpXkr77OiqNhNzQCTWrsiBY/trwHY2IVwzHpsPdTtdoFvnSzhoVgUQsSvQKOaylxyGBfe033lWnT
POvlMJj17t4bCRGh4wKiAO7MkFzGuYcl7wQOaU+du6tkAydX26gE6E7YNkd5jUBFW/m9kUX4rCRW
hJC5wwG3/k/iimkRd61aUxPH1pM9y3WKk/UoC7hMLdGwPfwvytn8YLF5rWqhJla0+TfQa8KxnPBA
I6DZwl2Qxwx8H9lcMHSrcfxKMRpmNMrXkBIYfcYPJAIdhqlnnXTytwI32wBS7clEravHOTsCfALR
YrYf2ojGY/9kS6e9JBsIQunacwy1D7QgUjOc7hOQGaFFKhx34u9244V8GLkJzJ1d118UW78ZYiB2
Le8GHi+2C+x8oiDtOwzZ98uUaCr5xVrGN2YwDwwK7FHwQOrBKYtIiaIiIYOEMImIlVP3PICFRDok
MRoEVVgf5gq2UJljEVTpWaC4PLaj+2Esn/nMXPTgzhh0O/mD7YB8KXRE/4u9M9uNG0u39KsU+p4J
bm6Oje4GTsyzQqHJ1g0hWxLneXN8+v6orEJlujur+qBvz0UKUNoOWxHk5j+s9S1Ek1DwwLTWBQxO
loWfSps+SmaAK1qvNyGokYEp6CzKryN6mUOTZLvUo1bKLbiKdK+Ke9hF/xC557QHs56q7ptD6FNQ
xOcJgMA2nPZTTOMVQ2EyvGdG14w48KwbMTO6vnbeBoduOfICitW0MPAvWNHBY3ypRiLuOy9otoHB
03gmVAcxK4YqFPEmIc+t8IntNkCpGIKo3ZSUIBYWD77XwkShp/GH7JaK+zjAXehE+9qhFHIiMA5O
HeSoqDC1NR/gAnnvUkZZvJHbzm3uSZsGJOApg8ZZe8q0yFg0vlkuJDJfNhDBwg/TFdZq49q7Ewwh
0/nMkgx5q7izEhcHXU1yCIBO7gLPQvdTIb3tGWkFQw2GpPFfKPj9NaGQqxZA5dkpo59uMprbNvGZ
38zNitZgt/GoOvsZ/qjIS+tnqbuIi61BxbzI9YH1kkuPHmgmsPdcH69OOx5yIkxvPD7Unm0914AZ
emu/GeBiIwS+WBQuF1efpnWQT1gDSnKzAjKWEZCoi/RderOgOEXCqS+a24dbECfLUnvO+/IziHkC
icJSJw7udlHU/rgdqdw2jul9WGF8NCq3PsUZ4fAtup5BlOG1rNKcOWVJ2c5QnSz37ocGwCCHB09m
fMS4LhH1BTewtRSlUj/jYREXlVzoMtdn6o+1UdCbzrXFTCBKc+JmXL0/91WbYfnLkccX6obZP1NV
c2NRuO6momcGBqzPd2AD46RveC/ubAxypGnZ3V1kgbVyEfPv4OpiLovf2kxZ1ziu4xt+HOs4WeE3
t9Gi29eXuHPTTWjStEsoeqEdwZmgYL7RHyB7MH1MALDv6dyAWVgFrhpMXMPWF+V437ulvLYprYT4
3qFqOIQEBtwnUxnfaxSyRLkTyjv/Iqh886Bh2rmKriM2tIpZm5bkkzPr6tfYlmyIM6FaERvSbCDR
Nzd8z82tbsCOo1q66IlV37xi9I/88N9mJgm8LV0eosxwH3znZ1DSM7MkJ6aHx9mJUDlzVUuzOtkC
ykQPhwoj/NlwhrM+Gd1Dlj6Nblnd6Kn7h1CX9Wosp2j79a0+IbQnQy7bjJ7zXrTc+Et9lfZu/pha
Zv1oJsVn4uX6ya2a+tHNDQcdY0Yq4fyLgao4tQNcHDK+6VXovfQG8D0nr7IdWTfy0erZp3aRTvAh
Jagey2HbSEgcWmTmDwYhU3t6EU7loMkfHKPVSCXWzAuB4zySyBX/VpAZ9mlEmD0RNmbn0OpY7Eya
vQJPMFy8kLjwsAmvUxA3LNCdN9mZ9mvNhmtZ1e6uTkz3PjdZcgydTfYvHQ8PHZOb5o0g4dcAy9ZT
LaHmNqVzH7uaWIlCVein2n7VksS1neenp9Cq4oM5a/WyyjiVcUaMX220n3VtPDqard9cjSx05hdd
0H8vx2wDYrU6mZJJualBdosJvg5kzrLUQjvUclsP9cWJWStj1cLrY9rjtldrJkD1U62C6iGhUxLi
3EZj91IIv0BJeQE1lPI4yHAZBdgOREV8D8DmObQsIMUuZwVmPbqxXGoOyIpQNvEOOMvN05LiYmk+
hKGwD4GVJsZZS2c3Pm89b4pPykemnjOL9Bdnsri2gmgN8LPamIW2hgrpvxBCOhx0CzF/ZH2WsRks
S6x6tySuH8deMw4AWRKGbtCqlSzDE+OVe9AmBjkxAzGy4GNwwbhiVcdI4liTE5RbpQUSrHxbWyCK
wTNjiKk063600/yOAfRmqJT3kLc5DvfSOXamd7A6ojFJUfEX3izyMNrg1MqsWmejutXj1yLFYO3h
FtVJTiRAVi3HfmilCEhxdeqme8w89h650XUbGUFHMSQJeIy8Xjl//Z2TONq+jeKOWtneBpqX3QT8
hV097zAL+xvOTXtvlUikSzWY3AnRBZHot5hy4VLUpDR7eeZuJ3r+bdNU10QhUAnq8LNvhHv5+pIP
9s6pMm03IhGEEPQBKoqHKciJqXJ+JIwRrLQs2Qu4rGIHwzxFPIs8ra0vcx7eaHjBYbQja1179s7j
gQcNtycKw+ZCLTXHgapm72UQ9Eu6aeQv9jXRyInhWeehxcVuCpppNQZatvMVc1AiHYFEmRHAtK4c
j44G11XYEb1ANUt5MV1hHhJqH2UEnZckjGe5XJWzp1M0+ksqxvHEfhARRDwkD1ZBNpKM3ePXlyJC
J60FL3WX5fdOFpg3bEjaym2/BQhZNjprlENkiHBnFM2rXjjG0sjid9OgjnCD0b53UVSC95sHOxOD
2sZRcxQLjv0GqSMZ4DaAqIvnMYqpSg3bY5LnV1tH1+VYKlzpKQt+mq36zfDUu3cnpr68JTyVzT6l
4iqw7ZqCDJpxdIj4gqmCHx33Vhy0SPjy+iHLPvIg343JNN4Z+IKe/F571yq06lo8XiKsvwfixPYk
5IWn1AIFZFjxWdfqRdlJ63kk4fFUuY17ieG7A9Ipz5i8cLqz4euTQNwnymYVN4lkoUHmpmINxDbP
Su+cd3HGiYe3VGslAxCkuygjynukMNM98Bbz1rnDsS40A1YfDUoCjwGqhRmcHZSJLpFEBEhY66+Q
7BIyGTM88A5WqPerhBNq68lxvJ8Gcx9OpXMhhaPfFE2qTjF25MFNe1II+f+DxDkbkoLUJOY1LVgk
eo2cmM2rbgEZjiMqJm27Gcl4FzSVOKTn2Xps9qcxN53jUBuC1UzHgqIxtZ07+tNzaupb8niit6Wy
RH/GeDutoqAylkJ3YlZFGjclcXn7HiMkzjW+pH7MsIEgFLfpEcCSvrb33PiH6z+1M7oKdzzrcs5z
k6Bg6d/yyPeoOBg0CS/ZgAn0Hhu78R6L6rvBlu3OnNwb2CgSdqc2xTNfmmieZw+4q1uHWAYXunl6
w6qK7psd1G0C+6S4Zy6mnQXktrYV8qAVvmSlXz9PbLm3octnLh03WwOBYupU5dnJ1bNdiLxnOU7Z
YwZKBIgfMSp+2iJCNM3izk/a8s5q4/IuEPBWmscQV/2xSXz0s3rw0itrvHCT3neYQT7JQHCqJiDB
ldSaDqbh6p91DsFVe7boX88ED6fuq962h5yV+ooUJxJ1KLBwYAYIjPV2y6tZi9qG49bWbvnk9Dqs
Ss1rMURn5rIySFNltzAsTL3UrzyHFOcb8Akyq/p17cTlxtbsg6OYNnJfkZhaARKMyM3bYrYb18Cl
mg1/IDhG4RwlqZTzaHf+FlHDbBi34udg2hDDZh9kYX+k3rjNhrC4iVAZSHFJU++hCtCjaMUqbfVx
VTt2xpIt7c7+sLY7l4QWupHCth6kxzyqDqK3NEyZAgZ5fap8RC+tfmeWIoCMpz9kAG5PPQXSsv5W
O5G1KZ1WPPpf8WW+xgx2irwDS8+lwjWxiDqHyZ3OLBtup7cOAkZHqCrqk5NmzOr8GFga7pMNs3w2
DQJFnFfF7EVcv3KW6VQad96APW1SodyZWdDt/BLGVNVpyRXZG7v+Wl2+vjN8yIJoL90tBu34ACH7
zbS6FvnZYDObCNsdAQfFFnGgXDJfLW+VV5Y3s3tHG5rfedQN5zSkvSGn+BQYJV9YMy0nAQBOdEF3
NRAaXd3EJZNOWtfAbG/gD8QF+kL/2MePRqgbT1/f5PKh9DRMn4HxaFEfn0srx60QT9730Skx79eE
vWZRugWJ49831pjd/2sF5Jf4/o/ifMcFae1aaLeZ9gmp/0IgNnOv6aMIOqs/mm+pFr0OtrnvshhL
LM7ZRSIA/c78+3rNBqMHzT28QeCGJqjaZvdv/i1fCtM//WMs6ZiGZF7hWga2sV+CUKok7JrOR8wE
UE+i5Gn0ezsGR+pIeFdmXKqjNxszIpEHC72FS5mPAzd0OO5tDxaH9PV2w+OtWBDaZDHhnUAqZOhn
QvmcxUHKgEQ4y7E2UDkWJbS3ofAZddYS7GU/i0c2eAAcF+W/k6gzvVJxxWJ8h3+qO3990bB6r/IB
ac/Xt3r8o4wQDWSG0xFt566arml2GJ/tIwKhcF9jiz56cLT2Yx5Xh6x5tToenW1lI3vU2zzcwAf5
luErU7GbXbv5S9hwn01SDPA8yBVF5pekG0ngPWaAFO20nT+lnbKObmih3Ck6RLa+DWoO5BgU7QWj
9GQ3Uf4sJhstLQ08+ZlEP654HfM7+Vo7zSHFmqPliJxQLAo3duENF+olHzrso0maX8p+6hgQEhKm
JX5xa5lWr4gScTZfd4GMgGkp7VwFwzfDH+Jn1kN4SYY0OCj5MiDyuX19cU0KQ1w+xqY4FrhJL4Wv
qhPhnSvlaMVDqQBt/evr5/8QMDs2CnDTcWzDNSzbsH+5lslzdQq9m2c1g8NmsyYzEZN1sf7RJZP2
vbWVteyQBK1and8Tx6o/ZAT3LQyDiVmJ5YcPLN44yVDi0Yitc+hiQeaAi66jQ66HhIK8SMzav9Ok
+aNo04E2CRFH6CPGK8U3D3sjwWc8S5usuXVpUm58UTAmr9jWCwF8FA/D/l//yOb8I/3pjsEd6bkA
2PBdeNzFv/zIeuX2qqxUvSjaomOia5N97Y0r2RXG2heWuckHBJeNQauP+1w/OeDB9caP7hR1wl2k
I8Ir9FodwNovSs9uXoao0A5FpSfkE3vl95bAxkXaXbI2QZw/5ow4C/5cENqXsH7rdP91ykt1EUbN
TrRqkLQWA+SiqHwJzVY/+FX24ib6QWSsVfDD+EeIbwgrNS2GIVu80J1lD//6LfnVSjUfaIbjeqbD
u4Jl8Be3UVAagMk7rmVNdoBIkviDePXPSNBzVNq8LBAoFTorYDcgRfRvLsH/21/OgMLQCd9wuRKN
P/s2OHq0uAjYOPtG/j40NZV9tE+60GLR1h7tEISyY07trqiM3//m/zIt/5VpGaH+X1uW/yN/L+r6
7Y+OZX7/735l8RuXCEYfTyeFzXI9wT3zu11Z/GYaBsh4rh3cx5gguHb+aVe2LRYPOr/kSFv+wa6M
k9mUlj6/kOD/Y4H6T9mVzdmP/M9bGt+FjWXaMHFRzW5lw/zFS2V4uabMmmFspZ0GMrTOhEIAFkX3
vwWuChgaSsuiBsK5ZJVARmCdFmw+Do7WRfc+E2cgR2oXN3jMLPvAuVFc0P2fYiami7pks+Exuh1N
JLqsqV2AckedEAgPDblj9rNCcuYgk3cI8MiIsKGZAMYs8uhjACcBxLSNZ6L+o9aHFFG/yq7+4U2X
uLKeO2289ykUtw5ZJusUfxzaEHTBwQKKQbIzYlxxSLHSPCGTZLaLanr5jnziVYPAk9vmZqy8YdnX
PytcMLgQ6UXudTuUAHRMSnCFw6+qj8LNNFQ8QAAU6HpbtJepjz986BYVQyuwm+bKKllrdqlmA8U0
1zyctWWt9foS6hrUbqNQKGEMTIMqWyZa69D4DyAY8x+J5mpb9gvZjqk/lqp3oqDjk5TRsi/6eu31
Q0OLpR3HhsljCs1Q1y/BRJOTCQytvtVCGXof/AAwh4lPegB9FiJ5XIZzYnuvjnOkF1nSu9oZoIUF
bY73nNgxvznwniRL1dcI9xz5HLmPdQM9qOTtIqQ32zpQgivO6htU9Kt4ElH9SarQS97PuDMe8fwG
VlINk6A53nOIx2JPTBFDZ/IPaSgspI9OzxaAAiKGWLMgXWlRQuk5TJ2bH7/us/86h/7qHDIcLEV/
fRItx7Jum789Xf52+WhV/Zb+7bXIP/54MH29wO9Hk5S/cfrAK4Ci4Elhz4/7348mafxmedIhcwYW
jiFcB8fg348maf1mcEwIj7NH16mceSj9g6Rg8nqmdHXPgqfgOFRM/+t//Bz+e/BRXH8/cppfvv8j
qeDLhfzHk8nSbQSqmHgtHaen+5Vk9weTeWR3mPVEjx1JF6uohegbwKtyvaULDr+W7pphEyP0+Btj
rgNriB1V/lLzCTUY4vwlQANpT0iRZEA+vF7ZqPto0fyLnx/qlg1mFHzzQnulrGolYnHEZ3DWnSGg
motZqqDbs0J2792+E5KEg7JYxjDevcljxjdcW1Pbi7GjaY2+IftYpYZYg4BSnI/lEsfNQiifjX4B
Va22CHSYtl2lns2a3lkz16G70cp5b7Rv5M/BnzMODFQM+FWY5L+YvbjVlrEa2xxVszzTke37uLv9
4br4+9v9x7cXZs4vJ/8v76/zy8nflCmPHttDKiiae2MwUQe6s4LdBGEUNMGhapqHJjY3paF9plnx
hhPiWMy8SDNTu97T90OMN5Y1x8JKusNkB6jTuicZNaQ1IXGYF/dn08knDEbaI0Xvm5sV38sYzqVS
nw7OLOwlyOB03tp0cu4g87Obmkoku3Lfl/RcaeO+oXU9Mw5CgDbl52acHhn6+xtf1nulWTRHxgn8
jMN2MvvpupRasUDpJDhByYZDAVSUP5vBeGYydk7jFMx1POwMUR6wuyN8rIol5pvHSctPzKdPxSTX
hnIWANUIc0EFal2y2oAlWmwBzixMRdBzlTHoso5EDD8MIoBwmqBk5L8RBKiLoqKJ6oXKmycoTKy3
WbRCFzep+r2E4SwSbNaHPsjMnLGGBn4nm/TVxM4h1oERJ+WajYQ0PyTb46QnYtiDhVPoDBq68s6Z
CDomXYWdyj1axcd+AAMHg4yI5qm79cRXD8K/Aq4hnapZktT+YgVM5fRp2bv6AykQXNo+RspIj/Jj
OTk/RAUQN3eiNbvEU5I/lLY6ksphLZwRdW4uw5NMhiOEBKbG7IdsG6WktMDCxQdU7gCDmm4lsFJW
GsjRQj+3ZHywQ9/aDIPjHCA/smcMJ+U2hG3simoZBBmtmxuDjQRHBqWFOTNTFcJLYH/Ccg0NLHfD
U5njjZ0cb62jl6Sj3JljO26EA73fGhGPt050QJVLd5TmDX59Qac43WoT1zw0o2+I73FZJdOqn6rv
mun91EJcX43qfw5xRxyls3HDkGPBTVFQMAXMpvAZ7RiSfklCnn1pNG/lmcNzZrKZcEArVjkJbF5f
voclrbxR949l7J8a231lIHurSrx8GvYGzsOUUVXwknUFodFiXVTOJlfpFXwllwTuDZiMoKybbRYJ
jpZIQzNq2ag5yejiUgmWWtBucn88aBmbIoBvTAHcfWTl53gIIabbH4BYzo5Z3grkf4nsb5qii8dZ
LK1PL2x1SJrDfdjIl8YMPrD+7YOs+VH4ZEUM1VGP/XBpR9oDl9srYoSfeV7eD52/UgPUVSJttEp8
jIiv47C6Gh364qrE/daxGmNaW/IpWt5DClhfH/38SMtFkUCTbqh2hX/wkVJxNRuz25r5DZRKFMdo
c9zAfPMzuY0keDRESQGsTSseLlE9nkXtPrYmoluthnoRaMzC/eZhluSpQKzIDLCgyRSmxq6aFVdB
WeTMasa63gRshP3QRSzdE/lSLiUON1fg7+J1XL899I16EGH6xifKbNBctygwevPbmKJUSaw1EqNL
wubNQZiEi+ecl9lBG/RNn+qbskQpB7/L43bqx/pJJPa2rasndK53hUa26RSdaz/2l6yl1NImA4U8
IAiUUM7SVZZNz4Wo3kgTr49uUR3GocNmbr/RpbHrn7TPUjc1VH7lpTFB9BuSh5ox9eb63xztX0X7
nx+dWDx4FgvGPSagpF9sxqpqax2cq0AD/B608rsZIoatg0dTqLuieAtafRvqP3Q+Jccc7/IiX1Z+
caj8W5XhazcfchZXHhIjDJegyCrTI9PEgE5ZpR11LaGAaMYaNvaq6+ulKfrbvIJxSMJJgWeIJHwh
glUtR9s6cRSvWWou4rEhTaMFb0xEV0gi25AsS7c/53wPYsBa2oa2jzPOOyv032WU7sI8qJcVsbNp
7h5i5e27BMSp9x5lxXZyzJ1daEc67AyRu7WvpU6Slnk/eDhcXIMMog54HqC3qSWyKs7WWl/+HAt1
J1R0lX7JXhzRCgKuRunPJEKSYYPBupDTqh4F6G3iBx3vM3BJzurbl8GZLrbRLz3cQXFIcjK7gZVC
FNhp3SLE64O6YIm+DPY54R0ciUNYrfSy2bmcmU6jMf2lU4KteYYwwnKqncNeim3QuudcgkCW2KuU
Wd2ZiXP12OVbffwwjvk1rd3vbKrJ82v2ltI+Ri1+pdF5jcphM9Y+QF/8A6GJLKJKwY/o4VUMwy4E
tKgI4UHmKDmkmy2EgJ9e2nB2Ed6xYJH5UzYxSx7Mh6N7bEJ1AcsHh76M3nJR4OTTL/60bsrTSOVj
o9+hetrxHjyHxrT22+JqgKRJkPCi8i4BPtp4aVGzuUCvmNruR0vMKhJuu/G91/J7o5YcHgaUInlo
tBp4oEV+mR6R7Bv2xhXmJ5Bs88XR6bIs61yQUYnZi49j6vYhcXM0lUu2ZMie0A9BVE2CW6ZXn11l
vI/FcK1Uhh42JLXOwZtVaCsTol4QiTs4uluOjBPk7vuE0TcQ1bU72tepYotZuhdfA4Xi8xyJW+vg
+Yp+Z9q0GjgCo5f7gGKuJiZZr8CrEmC0DHKMn45PFJc0sVWnajy0RK+qyP2Rq4y30zh3k7gZuA8W
yvVQH8DG3Lph97MsiPKjJEK6GuivdmF+r0ed69w+O0R2rRo/v/UaIs2ozLLF2Mkb4cnfPR6NqNit
ZF/r1h085MdJGjdmfSvXGra886+qB5toqCWRMNu6Fmu7MHaDwWovQe7n2jfLxgFfGxtlosCuY96w
8Q2U8abKMB0qzt3Q3etyyDeQtg9mll7DXLsL4vRqhmJj+Bbavhx5oEzXOEiNpSyi57RidI8+zkBV
Xo8HUVDmZfPANs5/Oi6wauv9K/fTyMKnxrTvm5ZniYioPDzvu2sZW6CVOFNT3EA2pHvv7Fm5B2W4
38rhxTJewviQy9ey/KEl9hMlE6UNwpTOWFTIv/X0jgzwqEPeMw0UbHjcFM6WqdSf9Fx7FciAUClt
PbKU9lwrG3LOr6WtIV/tQsYIDspvJXauNzxZXnzt8/RFVNDxR8j3vQI7BvqcxSuCTVjL1RPNOIoO
BHcquhCbsfGs5sZsdYcN/D4Hk48FKTw4hdp0jTympbssykOhq5UKHzwLLZJTbjT2fU3c/VuKxK91
u+3o7hy6KUiZs0Da8et/6IscZotcNsO0HFIDUrw84s9fV4lO38NCDNN6+KqVKNEr8xYP5stIkNsY
4AEDqvHkNKgnIZjRnmugU7T3GeemMHoVo8XWJ1NrORknp5K/L1v+v/v0+QV+FuVYM8NVdId/f8HV
m3r70zeAWLEN3rcf9Xj7aEhg+0cjOf/O/9df/NvH16s8juXH//xvP/+qwxb0QX/dYP9H26g6+tOo
b/4Df5/1Ob8JxmmGZ9hAPiza13801N5vuG0gptkW3kICQHU+tH/M+rzfdOxZ9NusEJzfe+2/N9Sm
/RtLZN2cV2VM6hxd/mcaajq+eSD8h7qA3Zvu8XdICFkWnbrzy7QapZ8KEWHFBPVhPtL1PNuUiEon
DSB7AS/8OAzx2rVejEFfKn8c98FICo81ABaGZUqhsSsAr28xesFux2A6QjaVhO1szTmyIXVzINdM
9pymXZaOQEkcwVVGfrc3A/8u0O2baiN3VVjGc2ulj0CyMaYatIshIQq9Ij6sz9tNEGCqZku49GR0
35nZ/TCR9IlM1CWroT2NQf/mu5QXRs+Dj7zaV1cD9db0VbwklExYWPsEJ4dbA4n24CxkUAmSOre2
Q/IEto2iIuB8K9oX1rxsXDrv0zUEyRJ2oPaquMtNtczsXFzgA4YIYby9hb4AO22N26KMIYiYRM7l
jgpBvBFlAbAxFK1kdfPUrNHuRxCvUCJ7d2FW1Tg5bHsBoBXcQkXIjKrOTTndUn0823Z4IUPnOcsr
IC1B8k2E3KRSfTNnQ7uG3NmyY0Z5qOMXqYhJeteAgNQoVyz9YWBIunLGOt9illtlvv+D489buXV/
skqcamhLENujC1hpoc6YEmqrqtWcbBVCmOvhfNk9CzPogs0KFvip7MJibyhOagJbFqKN8h1eh1VM
qPwKF7sOaasPoKf6W3MEaq9LIjMnRYJU5473nZ7RI0j8dSGtbKbec3JelhQsn+Aax4UY5rkxgnNq
K4Sztiw4YSI4MDl7yNUU5D+jCEbEmGQxy1WxIlQOsiRBtMu6JgMt1ZppLYdDhR2detSYiKHXn2SW
t6skQpLrF2InGkJW4XEiNlOoiDo7YOCCqmDHHH1XG7ySVeBH07qNOaKyMYi4U8yk3Q4TCBQSDZlF
hvCr9YaLwIYx+N4tU87NCRWbfva7NixbADtkc2NUQAKGFx76uma3fAYOhW3g3MO+9FD9+YdCShwf
swna0XLg0spDdoWUPc4woRTSDdeunXz4BnlrIqgq2t7IXGuiaLY5YiylUPYpclE3Gj/9oladhSGs
vvKg7jEUMac3E4rwwfVes9RiMY7r7cmb4pfQIba0JaRzTWDIBB2TvHTKbjlUK9ghIcvB2WbZgMVz
gg5LvZIH7LzsC40OKicyRWwSBuZjlBgJHtnv9KfNso3NFeJP7eaZmOlHG+E23pICh0y9zEt0/p0k
A6WKa/5BXbDJ9MFbDFPAlG4Ua8rbnvYHKgpQjXRgIQDeLOTOaR4JCl60hrpvWxejaELLJ1JQdZH8
aRgMIEa720k7ZrVc6euYGpP9FzZ/e8iuRa/hKfDhLBdgBhZtNK0L3SfnVvX+0SsV1gaDeFDddkF3
zcOk3kdYnchhU2E3c8EojQh7h6kOX2w9eYr5+FbgTJMtDdO9XSMtlQobvzexO6toOvmsKKhM1AEA
0crWqrcwGmI8Lm5BdILcJlNr4LxN5Jq9wda2AuZ2Dj7+avbasw621rmffGtS8QauIF3HMntP0b2y
ucUShEkaGBmKDGTIh9jTmjWB8WIZ2/UhdIluHzr9bqyrW1e5cqkj3mSy7p+r+KWW5Tap43hfGuE7
MwUwgKjyp5LLNaMLs8BpLZ0A6QclCMtisC1+JdVsGLmIzCToUxFDocBY5F4S7eArP5uFZIcdcBu5
bGnmReabH6v0YBBxJAgZqPryEhmMTWNfOxbduOGH7PdGI+5i7F2y4yrT0DNS08G3UF255bHwkhJc
yYgK4rMHvSGXw1uLTQWbuoNNlElJFU4HKrVo2WCTHVralUQE0YlBhW+V5AiVx1yn7ewYsE4t5I2m
y6tVUWEHD0vQLKS9GIfBh2HvIm/SOaQZAYKXKOOrVfUsMnK3Jt0PSEyqQhzbePQcsiM4gcTZd0q5
aEwHdDu5ZuTBO9xraNLsMttPmGejYo3Iwd+lFbpjpjnnLC4luoQuOovsrrYrd6XN09JRkNHryoOr
meZWh2++jLAhARhsniP7xcKlZqYp0XF6lWODTbZR6qmNGoNTNapoZcSAcHuEu620mOpUn+iniSiD
lc5wSz91JlR4ij38HdqPwmLTHjBtbWJWSiVrltpquJBwRBBWMV9Z6UGX1sHQIdfm9XiHxCBYIcG6
syuGOWMP2nzC+edbD706uUncHlTM2HI0DCa4DtJdFdPJlqlHPiNWWg4GrPrEBjopCSGVlLMdiRRR
FmUbb6GEepXBAMxrdIK91wCjKmRGsnTrguCXn/CWCNzWxPcwifqVJJUQfvt9VE9rUSGo9SQzlIDS
e8aFJ1VA3RxAMs8mntwAQFiodd+iyKxWScegWEZWhvERWSJm90UUhxm4MT0kfXZFKaIYXuATy0Fl
hOX3vsXEQ0aDKDRvm+mcDK3rrZxWkn010S4oHMDkZz7pBG2BT+cqCKPoFkKbOIxahwZXhHOKMn6d
AI8Olu0lFyuzKkKE5zF5v/DgRa7NAuN3FUMiKVYia5/MEsuKDJOt7YQ/pNXobA9ZmRKrUy3Crso2
zKFYwiXDYTStE0vfJ6osCOQvo88EFKMY+jDvUOpCW4fCoTKz3qSVgi/w2zenoZ/L3dPgOs0OS+uu
rxy0I+4+RSbqR9Vbh2u7ybXiSszqSZHtM9axtyY0hz+WkE7UKWedDASFFvlFloo8ZCWOecQZgEOA
R6MiEARvAI2dz5kEKGtJ9gReuuFuMFA30jUZqy5eJZyDq5Fs2J0if7TrERhXpC7QAAM5HJ0tMWtE
GMeEYeDyQdhK6ugg0jVp0u6yJ1dgr8Fi4KHEuiOw453vuM/6i8t8Ydf1vbvzbPK2EqJTp4j41yCc
3ZbBc02s2CbOgKb0ePypYeJFQ+YY8IjoZaIGar5CQX088hoGIzLIc4rH/BOR9wNS6H5jyPFJb5p6
3euBvki6K/mB07I1Bj4cvf829Zm7lgn8PY9B7nnsoXmlGWHapgC3PHGBAa2fDkHkMCyx0PHImPuy
R2xyIhfD3pFBwwDRiI91Sm6rDeGgwkcMwSDrqTdSBiIQnBGgmB0jEnKzhswgwaoIV1nc2HiPSTbH
Y3Ym+g7GG0BT7MvWMmQpvjQC6d18P1macyi0mQdECOpPTKv0LAgOg4OwO483cZ+S8mY2jOtVuR8E
DqZhpmvktnUQhKMtxoJ47IYKvqxdpnhCwx6Nh42nL4pxtud5CQuFSIpnL+jfNTZQcPA7JI9i2w1e
hjVmBnVMuTzGGiP/ynanC2hZsdBUc6fpOLqzZpNtfT6cu8Zv7gJtBB9WQTNvmBo36R5QxUdQzhY0
3IE2m/lFbL9lSkdw3/xv5s5kSVLlz86v0i/A3xgd2GgRQMyR81BZGyyHKuYZB4en18dtqdXqhcxk
2mhxF3cou5kR4P4bzvlO/GzC4N35SxE2+sYRiJ0dOL53XSPxp5X1g4NwIXBaowmtle3HhNk6Lo+r
U743NVDc3Gewr5N4Gtr6dPAThY2GhBsb2QAPbXFDWm9lhKd6K0ctftcttjcd9gWhWXQGxqZ1rNga
2hnJK9al5nLHc+Ve0pmTI9a4/I1kMM+lbh+8IoPMa+8tQ69DHL+cjnmPg2BLVZ194G8jRgO4D/13
YWc6BIp1vq9pFTJB9kfOv6oI0z2WQ9nCY7ssurUVxBoRgsLiLBGMXzatQt6eJQKG0wxbSzNbkr1c
m3Nv5ENLlRfhzgORNHt5ME/pr0YHw75lNwyIvuy6/5s7DUrGURUnF7tgZCvzr0MWy86dGqaLfXEV
kBdIS9E5l5edLNELVHWFubhgzIOo+Zc+4XiPmaG7srmHnSsPGMxfknrwmGn66S5b8vO4fQpYbs5G
FruXYhti4o6asQewjoMo6i1hDIqX0td/R234VXTchrNxtDpFYFMV/93q7L7DrVvjwFCEuTF1hXQD
2sCBiHOUFusKFBr13vHyJ2g3DFxmnVKu4TOwvTezmzv2BOgmGWlsGwo6NuN5YdkRVTaO5oXU7UL7
KwEsqi455fQHwuU0t1rrzq0gmKjl4FVXWLMFQ9rxysfZXLy6PrDo41Oy7E8AEl4kfO/k5okNSMy+
N6vkiV15lIAKCIxh/iQu/q8Xq0ORMYQpewhUTQaSR0LqDuqmnWm1yqCzqAcznTtLDfhXhYa6oiOv
2krX3+WkHQ1bK6NFGmdIS0Ex5x3zbTJY8pa3jNGuNthABGaQM9ptKiSrv14HdexakT8ZQK6s7mmg
9AmTsb1PU8s7zmZ6bITLFdzLeqd/WBWz59pq1y2OZjNzOn8UkZBHo/L5zI2Z1c1MuoA/rwZFjyCh
g9RupLgtzohWf5KGP18c2tpkkBORTW0QV/V6Ukn+0+uswdwZdoRyUxRui/bLc9L7ModhZPU2VxF7
hWpieZCMjz3R2cfYs69FI+4S35X3AKXC2NA18ohicn9fOA03lB8I02V1KD8JNI8wSrQRaipYXPMr
qs86HACJBLXoad76nl3+QlecT3px6YVjk1mifpa0bw5iMu+M0SkuVTvuzU0cPVDh33fTi5E4O2R5
2svMAxXZWT7sbEt9S5ekbNt4GCBhOWwLRnW2NBS3yEyNq+lmnKBbyoCmv3oj+LI+m0mz5UyRHGfx
dNT0FYe40z/3JS8P+7rvxu2pCspXDUwSxlr5RhkDmMGkcnBSLw3FJsexfNYPtnK3C95juV+vobaq
e8n0uoFsffBs61OjzbDM+eik7TG3sfSyNIUiwpdaYRPV3OVeOhqun20lSpjA2dKx85o1DqsmiZld
Eiy92nRWVUzCo03vqiHbUmbdInKv24OS5M4bLmv23jLlgbrtWcT+SERPx8DAgrVsgAu3REuGRVpF
efaizWxIk9F6Nptqh4UhBkmjqmgsi/PAKXHU1HCG8mfcyJl2VaXdJbfchUPRAONilwtqV5EUgynY
2GfnNR6xqtvjI3BE4zYuYt8S0cTc3h846Ipbl/UjOCcRMD3qTvoP6S4ZDuHLYqYmGzTtKFJ2lmQr
AdFkXRLV25ciMgKFGUNthzU1vFdgWqWcKYKMLWE6tze97eEoiPu86SBpFO57sXRAO12DIOSGJGn4
I8bOdrG0zKQM1FRc+7ReKIqtK5vKq5Wbb/5CJbUwsukltfiEroSaxCdKTp4GvgHsEslxC9FbHQPg
6IrMIGvQa5mW/bsVCPY1lMtSQgPobHYAfUbJzX23M+nwJp2ipFRxWHaYt/W5/0UEdLJrUS0cvSko
9SQ+KaQjjn3U/PiWiOHvoI03W4fMju+Q9g2xme1Wd+Uy3ZysO5WTuqvm7dRHBUoT1NJL5ZAZM77i
LI63BKflZLl6DadRu5TC/5SlvK3DMrDbVWdZ8iNvyyvGnTvT6N+rExQSqFKa94fIZfxAsOKJZmKs
oTN0qWxSNbFihD4gFiAu02UwCHTEr0tkd7EGbp1BxBpIRRPTq1zv6BePA/q60F7JPdcBf4pMnQeO
q7DMibpfe9IdKYCDRacSdg1lRk6i4LBpPRt/LMV+yq8Wc5mzs4FgVhtPo+cykCsR1xVE/qUZgVVF
YTzXj7nF49S42/ps3Kea/tjUHixbe2IeEXsfE8udveSOi5d+xrqas6DDbrL2fXmZ0wLDtsv35ItP
x8G7L397IP/rWr4K2hAqNQz8jXFyK1Ata7uzoZ2EcuCNnbniCwO1kmE1dIfWT0UjRW+SreMv5kXZ
rteXSM8VJqR+n+sI6ifboytWX94y+9weInJGh/kozxKN1i7WSjMEjzxFqYANo7k3/KSkWzrFPc8r
7H7v0Ah4BKkmzcOg5b+IkP27oDzcSa38qeLsHS26PDue81ez3TN0jVDlxq/CL7aoYBLbB40EauX7
cahaz6X1ZAtky/FSleuWzHnx8D7ukqm7m1Lwr51dz1DShxRuO7CxkgsWm0TGJK94ciFgIKJJzlbB
vBA/y3QPyD7AI7pPtBKQC8DH0FbUJ7nQA3c07CfpJvc1BgGoGygmJqMAR5GCxWCtTz1uh1NSosH0
9M8c1SN8Sx5JCChDv1D+bS7cLmezwQFAWFmQjjX1lrexFGUVaIsnkDamJ0DYF2fyH8tGGWegV9/F
g1nW9S+LokqkTxbjqLDt4SN0afUs4YhQ3xcnucRv9szJgIjppNUFIAp2Sztg6kwuknaNQIunXGfv
iZE/4labwtnzwJog7phT5s1cdNVlgq7FlI9Er6msz7Hj/0ZXtHdW+Y2Q/Q36YnxmI0PqZNAZ2+sp
0h/XrZ8nbf0CdllheuQzqdKzTN86cdUxnxyWDpOw5UjOrsG56f5fVWYiSjTzV4tmtykx0JD3ZkfJ
yLPnzYFlTlogFWhNHqqry6hVQ1kSuW5ZEzFDDmba1usRclEQY0rfVf2Jt7in4fU++HFAwI5sJA1S
F2MKdSvxI9c2TlYhfnzk7ymuUbQ4zP4k0LZ6i5x05xl/Mj/fJq4CMVKxSOZpLhBlrQ0HUmZikSC/
Z6aG+CmSlV1yZz0ZibB3div/dhXV5GySgpe5zmGuF7Ara3cwwG/tirVGUsx6Xu/yOlIIzNLVuiUu
TLy2NCjx/J8lsaLJm8pDN0+UirE6ZgWHgIsh8rHse/PMW06KdGP/8hgv3PmLex0ziIFMdGREql1h
MBocnAknjezQCZCCsDQ18N35Q/Xdb8GMXnsDv4r0lQ1irtXHoW52QIgmbcw4qeK7PM5fE4APoIfS
0OKHYAb+K5EiRCzz5XbLRwIDGqJH/FqIN1w2lO96NkWlk13ZOrI8tbpoMkFM+X59q7V/984Ho8dp
TJHH2zqbX337J04tpisju4JK17bJSSid9DWXDYaYuYAK2X/I1CSc29RxWWw4IsvGtjqRxGxUxmM7
6j/YVIPKxrpp1NlDkx/ghFyXSSeXJN6ruEFQhPN8InITwHoSKsM4EoSanDblc1fPXA41CeVVz8YH
xPoF6ZL2YpeiCiHTWHw7Z2bMLyU/ZSkXdz/k2ENUOvyulEP/APoAsy+dTWWcZ8tfL8scn7lOORk2
CXSRZcW+MEJ96d+BOxkoPSlvDTN7BJz+6ODEJVKY7xfcPoefumNAgV9qraB8CjQNeGTBIT+ZVcVV
wXGCqrM6KbhLLP0fvWfVEDXNdO3T0wz6lOU3pL5LxaHjFOnBIU4Pr3nC5/88A7PvVuuhNABR4Gyp
qESR7xwKRjdN4Xi7RnR3A/5zP/mznT9QlcvGiPoZ96Vv0ZAydzk5Rg8Zpd0Zln/fFOaX0NaXWe+r
cDLIe+AvZ9iokpmAhXq38TKdojoQvdE8IylcdlNOMHuS3JXpEdUlk5eEgYde/S03Ni3zBBgAJoHj
SVdeM49fdR6PXlvpKAe9jxiUagRjywyKwRqOOfeHyTTluTZNBIgE1JO4ATWCQwi+dRiPBCkv/j1Z
IDNEPFIu7YbNrAQow/mSHDsGvzsgJEwGLgPm98tEra5gqzDIXB5y1n9gg7pToZPDCcflyavtp95J
kqg0x4eOIfm53GIlZQVfIUVc41epy2Dd/TB1JW89YX+9g7m5RgdXeSxEpiH/AI8gOoBRDhWGXjbW
pQLW7+jLS+9O1ju0FQa7E9r3gQ9jkPpRzOlzjF4h8Hvn3sUruTZ46qUtH9RAYJlvDtE4dEUUA/A/
JB9M/FN8ejEzRHYNslBfKdCIxjB1uC5AvOP53esRX7TWHxhUe8C0/PywqQH8peShlzJsgQmxazKw
1o8f7tDeirmyojJRv6ECXFd33lj57b2ZV0dmGgYTT7Z2vY0b1TABRmM1DYhhuB8GBjWVMx9Iz5mA
bTnxNjJ9UbWfPrSKI4ZE6/HIUFtHyLazGeg+dRpplznBjLrJG1pcEpo2FrDCj2SBIXhIewe9YRyy
G7U9BuBlmXgB6TIRAhegQ+22XrWOsw54W+tfIfZ/Lqw8DMiFWuyetMU6liqwHVYcB9LF511lUVO1
5S/tZHVdAsMVFt7qIWutJvi/Hc/rxLbr69kUWMK1glqusYi5L7Ef1CvutY00PiPN5J5U4UyAwG7m
egu5jNAzQtGg+bI+cnl1QTg4qaweCdaEqEpOD/y4kUWzmAPHS2/uIp5KqfVRM2KHbMfWimTXUvON
zCUN7W8tm09fX0wY6GuQlo3P+K4Ay1FNEy2V/RoTScZoJvfw72ZW0KUT4h5hflsdmJCsXMyDlmy4
RVcN95jVWe8B3i4rw4sQYFCxDcMcMUKOpr4dQ9AvJT9lK9jQrnM3ndDufJJFscODdjCwD0eKobyc
ss/JgQspub1pDfJ3zHIIoCwwb97mM+4r8lITHbEaNO58kwf1JFxQbl+hq9Y8+U61d/LmVvEpnuyM
BCHH73a9z2/CXaWFWryNE5D4YIQ7pkR6H9H+h1Lip+zi7C72kJR68YvheOiDu6vRt4yAzRwiX7yT
mFyfRkdH9sxp0qv5zJnfh95kOCHj2s9azM5V2PWNzO/7iu8UzXufs0pOfnUjUJAutnexr51sJ7mr
SPDdO9pwpb3MThlCIQFl8mM2eIJ7CA1dXIzodctP3h03NCVXymxYj+gLfmz8ajyr9X3Kj9Xw/Gem
2Z9rufKGi6ufojsWWs0D/juZK6ZUFiuCOMu/66w3I8AcHEwg7oLayJ7RaUDw8VMeM9kOvN8gytiU
wkK2TzXI0dAmuT4vn1hXvEPKwLurGLm5a2KyRGPs3eEo36XIe3dtzbAWJl0VkJa9LTsok7iliUrt
CxNAs4c1c+2OmLau5qCGxypN//iPfYp/e3qpM/oLvch/8y5MweRmz1qWgRuHJHVQzqPmoCN0eEYt
A+6Tbi5cXJP+PoGvDwfFMDRhe2CnmU/30KAzHQfxSBlizLWxB7f6a0kRmNG8qxAOyp6i2r0XvvmL
XSIcPUMnySp7Io1PRlLqjJeIHTvXi06QRb9cJyspaVrbjgVjbD34fnf0lPbR+5wTPVurwKx1/END
+qgzwX7IZoq9guT1IONVCrL0L1Eov0eyC/azZ/0WZiXhlMOK3fB6IH/hSauerdGKUoKJyHCauSQV
Hy/mru+VWDJgR9M101qHwJFxl6Wt9cvnyUAg+5b2NKKZDzoya8msSTK75PwFWuKxknelHs6wa3pN
Zx9do9Qi2ubDIgvBY1Qx5Gfh3eNRYmQMUyFMSRqvtO6n1inFcruDuIfBOyIvnpFeijA7FlBSC21j
3qTx1eTuWqcCohiTAZ3VNKRmYKRUMUSaxFEBIyuIFwPfwqqoupYkctUY2jmNp9uJvVd+FIWrn6BT
5KC/2mci3Fhv13Mc6JCtgWc7RxAS6a4b4hjm7vJi5YYR8PNV5WaZa777RL7UgA4OVDpNyHdhMOPV
SUX29edBUGUPKLXR7THD7WE8trmpdkXFPE93nOrsiaYPW8UOvBy11xU6zr6bRaSWUrCDJ5gNfQpD
DhjQ488AZnGWE0TMmcKq7RTJdVUPWmVk7C5inbmR149sKkvS2VuYhIqtunNghcmpko86kpLseenk
ehA5ajpE/EeuQmeqIr0XRWjbyWVxHmEozsceFhOEZLLqtHG1CT6oVzKnMZQQHqrvywRUhOFjT+sB
ECuCQpjPt0dtrr+Vwl4mtMUn9QKT9CCTPkodVuJLrZ0LHehH4yGzscpNGWEzeUxzmmsE7t8+CC94
6pNgNoSgiOwo5skE1CBZ2A0G7Ipx2z2STWzHNhWwW/F8epQbgn4uQYkQ28Y7nE2gGOgR9hlpH0Bm
ljrUij+jMOazsQLYnLqveOWZJLbrsWHFA7zPMW6qWB79EffhBA29vFACIyDIxFPmW3+muPDYYxln
kwDFNW+DvNTGcN10CGMFOYPpfHXv1e4Pgh7wovF7pml8alI7e21R7KAS2PtOnsZ+8M6jycjYmtaJ
BR345zgFKjEYCSmaMRnTsKaWnqpIpZQ34EynHOcRgBF2zy7zhs2y124L8qR1dytDpqFyOXO65ctv
jCA1yuWmbUVJOavrWmvfBAOaEfxbNvDoxshtRxdqand8BTgMTq3Nk+anfPbrtJ6XwqmpbDmT4aNC
3Yo/yUHJm3G+zSzKCPJkOVtUyxesoffJHafI9CGotK2MmnzSdgphfURIpbkj1kYe/NEA3TxQ2AzN
Y2+nivldc14dO0MMu2lGJoQ6bQ5MaGo4plS15znaT4sYQHlOhL9bw3vKbRB6MTplZVn5Y3VrgkWz
22dnZQBcJIAwGemZiqegIDFoZIuJEJ2oqFn8Siq2nGXbowFY82Pu0NS0NcqZxJQZRM9Pn80NPn78
Zmy8qpOPhUENpQgXPyNuATtT1JnMtJ/8eBiem+5VtdoV2vUVsfIaQX2qk/Z+8SrnIDX5l5lVF61x
yzTYotAucnOfL/FP1dvkV/jzKzGkTIpQfHSsRaZ2pXTx2J7nxcKXU9BCpOkvUzj9xS258UENOSB5
D6ODNYMOf7x0WhUt05tRxmNAOzxGnuIRz43MOaGPOLuHetUpxxJYiQMZPMzwvadB9E842C954dqB
5G6NMIwNTAJdzimCQTUCNzZBb8OAEtwNfG4YYGPLgspg0kOnwISlyR/8WMPLw7ovyFy2gsA5UBzZ
SdSR1AR5T5ah7id11JL/h24C95wLHDDKEFU85TkCat02bqbQ9i77crg4eRL5GV8zQr9D5pqPUzb3
TDDwwmTpcjE4gIymI2Z3vSW9VQWLLN2zkzpwL5fyCa+qCL1u/STWAKZPnUY67M5Uzc4dGkO7rmey
TPTnWfr4qJr2hK4Sio7Iu4CQPtZY+XpbTc3erropcDn4Fo26Oh7nCFfBubDHS9JQPqCo2NaUwELJ
9UJ0Qn/lVhpPxfYK2QYTNc0pkGSm2ZdfuW+EeRKTFnvULVpz0ZPyuW2Tv4uEz9VUE5kFRusGsURF
whfrwXj6jUrrW9P6TxuGSqAT+hklBfR8hHafBLqflJ3ia0talIHOn8EqxlA15EJocfmI9Dw79DxE
Bfc9k3zsRepvYzNEpeSFv08cW1A13bIn3MPeKUEg/Zr6KXOa8+QokEZlhjHM48vPm2O5VE/LNOHR
KPflnH8pezC4o7KXdkAXSr0acG5MoSWmc+ekb1kxxKQk3+mTTdkrcsyURrw3c2HfmaxVyK7IjAu0
Iqq2Aa4VIoffZP2FbHAnSCSbd9tisBwL5HIC1yKn8Y7g5Xon7J6bF26X2dG/1xVo6F4e3QTiPeJM
1rHW7APPQuYiZX9Oqr3w2/puigG/oB/D56QRbGBaPn48vgPPSM1L0YFJboV1zvXHPuPbZAXNjKhN
3AMc6UtnEpCm+CHD2Ju3+CT2ci0sRxQRbHWZ2if7PLNPLHPlIRdLcZHcfhOxZDwrEg4nhGZ6n45z
ROefrWhhdUrI0LF1O2zGz2mG5eMw409r62iKKQHOx2gPE0ITVnbyWjcEmYizEzftYZph7mcSlf4i
2gg7pXHN4Q9LQa5Q7/Gnsgw3RWmZdxIvS+t5iD1H60N05dlBA4z063vRdS3SEdLrtR2fW4o3V+zt
5NCJ8ZnRbf2OoP9dorIcIJmfhkI+I3bcmx5s+6wU7zwBQ5AW648PXtxN5E/nFuwedOJQlHshWTG/
0ZzBqiz12T2iktGpD+Zb3mJk1FK6RJNFnUFWy66qqveZeEN+Czblnu2gvmQLPRZXD9gqNcEUsjW5
10iL5g9k18Fj2eJJhuNlfSQfk9CdKWA0ah/qZqE6z0GwiQKFP2Fua+v6p4xIL6bd3Pd1iqt4pM8I
eiZC4WB3Kiq3ZgEgKKUquyQMj0PU9MiTXQ9kgWrKRxOJ2Zou3cld2uPC+3AkBo3jQ1egae6mltYb
3ca21HI/i76hBiPDBP9jTC9d6V+CQkmr4dVpK3B6P/tkQDpf0v6pZO7sDKnAxJMCSF/cI74/K9Ik
1zjBd+j8RO4fdB84fopZs/Ie3Na8LWTTBTlZUdeVPN/FucXl+tCVbXpYhUGcZU9fjZxBRi3ReUNq
SQxpy2vpgRqYqNG4cM1i2ILIwPW6n20x8i0Q/zoz9z5YcefQVEIxGFr2tKNoruZiE2sPBZ3sANw5
6mOCzgsvbjo4BnJvDbsXoR0TnNfqmG/AcdewqwhxLXkOVXzb1qxuMwQCuci6Unar7TprSHt6abdt
pONjsjLyPqT8e3S4vwHBb2psyMexn2p3Naq9ozUh6HPKrxH6augINQbKj/MgpYwLTPweLKHGNbTB
rsDfroGj5ozz9KPWT4+V7/7d/kVJohsBGfKPgjQN1tgzz6k5v/kr6pA1S8KxLqzDWnJhtAVSJt7v
0APc6nlVYDTWH6S06wHoNIIZ9zM3KBGYV9cnto+I6LD4hWJTBXmpf8d8nKCuudjFMVa1kdWj6AMT
ILslsumXkbdEjxZI43lSAz02rkOzkGZR2cuu6EaegmogM3GxblnD7+GxyCDhVdNZfK7Eoe4T1NI7
GetvmVJg0Tv6r4SICWtp6VQd095PJm9L1pKv7g3lfjbslzhD4bomiRUMtnlhut6gCDUtZgvOvqBs
pr4c7tqkYtMSgzeS9blQRLd74jnpAfat4m4ZWQ6QtSvZacsT4dniiPaDXw78576xMe13mnegcHZR
UZY/mXEozb44Qc/cY/tHXrsqdfDq4+xh2it86e4wVWh73SVVr570g5WPL4Sxc1B0+bFFqxhkiSQ/
r2Y3QV3OAdGFPoHkl8WQ5tHtYPk52KotClDcVr4JLyDjicDx1E/js6OIrlvQ/+8tZ+E7wRnQdH1+
GKbpHQ3WMaGBWwdsy2LBS9VvrHOWtd9FLboToNW3Mqv7x5jfzpmGUGOKjO9KZ5Xn+Z9mrJsgOCcu
AaMazkNsRRC4CFBFarEfzbumcJMrj+9j7RRkT6ZChM7i70kXNI8teK4du4Xv2GcWSS8O5E6I7kY5
ixQixyBBLAxwFKIeUp9mYxReso9XG9suCzg2Mt+5+2RPuMHG0jw4Sc0mX3uUfIMhsk+830W8hLzr
pvCOWUln6w4l7tapiRIf/p8vYpQj1Smz0JD17qmKp/ZOVlOLHURLDwk0kpSffu+LZtzSHJ64xMqo
FVO0JO1JrDjp3Xg3KkJOTWNGtONxlXULm3lGu7BBieYyy/FtzGhKUEYs3CVq37A1aSQistYxHw27
wYIwvZksvd8lminXlzdrYYW6FdKM3sW73OQBa3/C3Hm1p8FFuAHSnX0FXjRcqBEpHEfybrnhRPdB
n/Gjw1E9Afwact18jWuW0FmlCiQoa+hLuCkUj0PEJUJFYGPj9apVBAOo5eOcIB9UOrJiGsjr3LKJ
Ynenna26cBmAQqTVCOVouxN9ncGPNP8geEYQJiNj8RiaMhKqh2ZvLibulmK+zJbzAOorKl2Gu4v5
YqGfgaijjDt3pDJ0MexQVfVkP64Eci2bxGf2ioce5fEWNqfjvgxpCjiZRmSXST7/HguyNV0LBRc6
XxDKMowtzX7I2848KdNhChBj2JP18KzX8r13vkGgMb5IFET18rPwkm1u0R3aYrhmvt+fM10xxkqw
Y6vky9CLK3gxsj3M8qvy8ELPmjyJQRUHNkQdIyZifZqCWQ0Rvjjeeh0PhokqfMvm2FXC/JATatkY
SbxoLIez5De8CFZpOA1Q7yG4HdclRaUdoyMNSQInFISJPwBJ89Kvr9LCUKLFac8o+m4evYo4Qf3O
0A0E67X3J59levBM2uh1RQaTmn4Zjlp/ETOrLxbwY2g1P9pS1zR8bRY6DAyZ5q5m6JR9Rq9qL2Gm
4vvFsgh0ddFeDG9USybJE1bMLhFxPdez1Q9TAOhb45Yr6dWzKE2QZEpjfTHl5jeyFKuy2SRcJ5u+
GWI5MBtwzRgwArqm/2T/raPm/yzXUjzOdXXyppVgsYzRLok+X6sWIychqclRj3pqm6T7uNhiuGy5
Ui48Ye09w9M3YYlfpmneYxf+yKqueC4EMQwL79hhKFiKGu/JjAUrzmiTYm9vtoS/ZZnf72fsyaG/
sPWIh1ndaBxS2tYsw2oa617gV1V3gLk2hQ4Xd+xUp44pQ9gk+bFAJK7mgae6cOvIYU4ZjqufHunP
atyT23QMASpSsfFOqyjIDH1Bi+Z1ya6KLYKCLQVq33CTgHknA9hpMHnhCVQpwbABmGaCvCJ9xzWi
DsM24vBXTLPJYgGftTlMm9JE2GeDhKolOmDlDm5IK9wwSvoSpS0ijZzJ3ZyyJCM/lRWao4+nWqtv
WcHkvLBtesXOoRlVwDh8zjy9W3/i3jJoKgd2tL5+MMby3i6JA1GZ3t/W+Zz8k4q34vUhabICzGDH
2/vhASoUc90eV1bilQZk21L4lmqDYJ55aZAmfZmptA7kVzENcAayt/NKBnbLONkyCB+IG9YTBTop
6V4b+BkXK2eJS/Yre6buMFU09ykZoIy9ev80z8uevSZvk5rKyGnzv56GHnGSTnF11i6+2DyqUCvu
x95970y3jTrRZXuZbJ3dwIOT5/lbnOCNEip75k7hn6DeHyWphqWyKlDjKdNM4QZjS5LyILuLdW8w
YAo2489ctdWx32ZKdvPsdd6KIqH6cXhIHa8swxpC0E7dL4tRPiQavoDYRFAGosEEU+jqs0M/4/8e
tBIccwrL1MQHr8s3Q/QPqtSHMzlDkP309tvOMJXksfuM6fq4iiKP9Fm3AnA6ZQQAB5tGwq1ue8hz
F935AS8UzjOTgqXjerF1MN8pWVOM9JPq5v7YTrvvR6GCkhXMgXK8We34xjW2Nr48Y+m+L8ul27wW
CHl1/ep3rGJp4joOjWbPWLI/t356LgxadWSiiI39grG6nIkkd9QHaBC8RFjqyZVHxT4uyjiWjhaq
uvbPtfajg82mFGUX7RYT3m2Dq1p2lPMF+XejPz1Iyy+P9VJ2mMt+VyxdX/SVYBP3sbJSLYwLEeTa
fMrJQL+afhNlEIlZPpE6OCF1PI75rHF1gROMVbNck4l9YO0rEqomIAe9XKJO3yJgkq67GFq+Z7HK
fTWMDVVinR79uN6nBHkwEhmvJdvZo7nE30kuAvRSLFUt9ZN0cE/IiUCaa6EWF2pTt5NatdPdpN4X
zXDXAIJnKTZNZDQQulqWbG0M4nF2XqffTGzYFOCvSZ89tETQksHOsGDs3M1HAmC+AhHQZdXNHj1U
AWLL8TTdg9k8VzmI3wWmmUAqhomLGkoha1C9n17p0ahQE/JxxtZ2iT9vjlxSXfCPWff/2Yf8n23I
/+3wp7n7rP4M/7iR/8Od/I/j+H/93e15//Jf/4P/D93M4AH/D27mXTPU2ee/fdY//3b8069/EnIY
6v/N3Lz9+f9hbvb/BeTUp4SzXR3mgg9U5N9pYYbzLxecrw0RlOJctzeQ7v80Nzv/Ml0Hz7HuUJMx
cxT/QQsDZOhAUMXgDORQ1y3f+L8xN5uG/V95VobrGJ7vYvz3dSaM/5if/7Mv3lw2SImF6J+V8iO6
iDiTWI6S7pV1IBOBuiMIsFv3nZDxqS3L8zLP8xMeDOuG82CfJRXGX4KaLlJxF8rGrI5J0ZJJWAns
Z/r3mJI8QpBjf/UXPL00mMfOd/KnHn3HrvRp9P0q0e+bOfuzYtVLOcieZsVwIgPwQVvZ36eE4mCG
aN5cUXz3PgMXoZMc1UAlWZxnRElfKNppc5bCOhXlQzYU0/PQ4FaOQQ+FwOn3WpJOb/bI/NdpFLk0
G5TfnNsHBY7wAscb0QyzXAIqDJNykvge4i2eReoSPphnORsgyi7Pk6duEe65X3rfDlp0KWwW66Wo
Lyh7lnu6lj+qyBDKK7bOvUHChIZrkP+jM9yPclaBAyLnZFch0LX000ER0RTJ+9rO03u6BYDFIrCz
4m8/IYFYyyr0bAZxkIIRDiTdecCxVHkVEWBLMgJ8OuoagB6tRCTL4qlir/yQIccrVKK/VuCCSFU5
ldizjprF5eI19kNRk+1IM3DwmC4GcPiJKoP0tjfLnkEH4WS1WYooH7JXm//1hox7qXzCHCF3q1AY
RAtv6GLdR/XqdUfXWMeTDYGFBq4ADF/8AOie/zt759EcObJe0V8EBbzZVqE8TdE03QZB04Q3iYTL
/PU6mBdSSAspQnttXsyb7ukmWUCa79577s4MygqbHSverLCEVhNwq/AoM0aBZZovsWEzy2iCKmHR
Ug9lQG8WGE0svw1KG0excrsAPUSUDEOsvIimdSjl2U7ni+34f/Gi0DEnv5OZWGaDGLvVyThtEa/B
sRtk1fxalZSPW/3e1xLOPQO8YyeLcRN0gtiq9WiJab6xuh41RuUYL5iBitl8NhbSoGnaYc4DlQtm
Jlt209SeEZjqXdqWR7l09j3Od/Y1j2Ixh+FeKLEsdOshwA4wLbfNkMCArooj4WFqCrpcHdPck6cM
DwP5pxbUxZLtpymwaKKGbTZFHG9EJvQ9lhkqeYdfMMDTtjFcuutbItbOuFg7GXbNTUG49qblaL1v
phZgFZzfqwWCmhd7PPu+scEuVMQ4eogdts2nk7qYkfJEXTICOdwIuyudKvPdfkgi9+RnyNCRlGJX
jUhjo6grYFI1I7pOyEtYS/gqCywP52hiHidwOn5mirEJbeTvfjBxJMg4hiLlNpFyDkbHrEM4hLuV
U97XjCO1ybiiW3P/i5ifq2E29sMMpAQP6qlfZ3OqS3261XEHOIv3J6wFpTlyCQ9zhmSuqfM5hZZ+
jVL16U44jQ005U07+R9kqlht5J1K6UYW5V+aM+COZJXPOJoqRiG+vKRPL8t8bQZTXymv7BfP2XUe
d8ugY1BS9C4FdkbxQPyt+MQHcKYPZ9lTh9KdPDN84WR66mTXvbhj4BMCXyXXymuPo0yvKl3MHczB
IZwbmlra9UQXGA9h1bz3znRqgkT/eLV+hLtaf1lN9dfnTOJMuXgkyC85fTYvXta0ZyNtgk2WyJNb
Nah5pp1u86b+CJ38G52eCvOnDrxiqsbu1hsAZlELgMzAwLBMKcvQUyP3oUjgIo+rpwnIK2t3s1E6
uOFsjKyc0CCnKMjaVsQ1kV5RStfj2pJjQE+wkglHPiA3l7uc/knpOCAlsFdTBAXBqB1QBuf2VL05
vSHOfmItxKAVpAuOSJvxdxlxMfW4JbdttK4JBeotMizq6aB/ZnHXlHPMn7bzM+TmVpcvZRCgLvIp
cz83p3053JhtdQsGaziqcGJ6XXDDNFJyL337JxP5Q5+60Y5pJCoudVCD+lWJego8WEqJbo5E+I8r
D63swx93yXMIkcObPRNGs/ynIrIeO8hVM96DpG/izEe+UhyImGrxdPT5o4/lq5vdo93hghW05Gz7
lrG+l/XPpkPR40TY/qZKiRUMJjfvFdKXWQtZoZqbqGzP7G1bu+3isY/eTGwwgAa5S9pNnCgmh0pw
DXdgNoRB9p6oiAiMzV1PH32yvoQl/inctD7DrONCtmosibl3WDMOjWkhmNT+XSGrcluPzjEa8keG
s2i1wlEsg+X+xAva7enqPBsmjmrcC8eKSTJXWwh0KY+vOKQLi7H16o7kWZqetKbRWJ+S+Qq0vgtN
TjAKxGDEs1N/y17kbHYoBmadpfsx6rHFdRlosVZiryH+nY4ASdY2srif/4kMiOvUkeCoMKzXy/yV
gVFES0BbZopz7ThYXNzavYLw2E5YNGJCCvqUFvpvho19McsfHOEkDyvY45rh2FQvWBS95bWjXkIK
/VR41L5UYf1Lf9FPu3BVrOwxxsN46qjyiMsh+Qy0uPXCpGUaUeU730juXBwKG98AyRJ1/SvW/NNi
esO5eg9z98cfKjpkfCa//IhC1uqYQf170UYhSRWPAuKFHS8X3cNkkl8HDsRVU5ga6DITs37MwYgY
bBDcfPCmBajAEQPqclxFNHk2/IET0nROyK4gANMPWue7KjxWVl2fsV5zWlfftte/jZEGhkAR3Ukk
xl/Tza7J4twUgtmEhGwd2/a5Nar6ZPG2MhsY5M28o3zN3kSLz0AlwYbSEQsBS/OSa/RE7iVxV1P4
11ZFhH94OJZAkdEfUPc0yhAeOI020ib00zgmZwW+plY0sdeLF34S92MElKSc3e9mnG0MtRVddiGt
mSEhDrv2CoYg9KRXnvOXGCt7qjnSMNao42LOn5YZHifixlCwCCIKqCs9BbK9Kc6BPzP1dbj+wurB
ld68kZC+OmYH1BqyNDPcF5z9xbbNTP0kmiZ2+5FGhQE7hEVn0cjNf7X7VZtkoFhDCyjSy9TRiTCU
fzBmlLHRMWYIA0LGsv/Fr2hvZFNM4F9SbA3bRDM1wbFQHigX21JD0a08E0XB6+pCGqLYRTTbFSGL
0lCv6YLFPuRk1nvPeR2KcTjPo3OZegI3TkhY1rOdE8eqg6xmsH1p1m9N2X6Yjb1TmVnshdX/5UY4
733z7+xwCzaV0vu+dOxzbWJ4WycXs05pnu11v0+IVFbr746ILERKGnupt66u3xMOZMTKMP+ZApmM
XJ29QHy2yD3XDQGcgAKMOGnwdC1dgPpSTl+eW34FANPuRC0+HB0eKXe5ZT7yQ9ofDGSJ/5oZCNHa
5bnntfM640t43qPsp2JTNP5ziKFmP1oWpk4vpybXHH6Sqf0patLhrcUC2EvxxxV1f1YaXltN8wv+
uuGtpH3y0ILNCENwY07xBMbTbKajJCJoaPu3DM3wYFBXm7U8uE4CZxU8K/gbEibJnd+Du5440ixB
xHeb3mZGGEd9iNVsqk7mgozt2t5tM0/u7bi4eKKLK8EetJIGjEh2O+vV+q/qrygNQioNl53ZFL/j
AGwXUxhx2Fb74kh95U1lhVTmWT1WsNq79l1073DgzuZQIWWmWFpDDNmGfmhK/2pExt4v9Y5GZDJd
o9p2PRWnorA+cIy7OXHZgNGyyNKHlFmLB0rAInXnyTzunOi7muSuEvprHsp7YRonVLa7vPEZ/BLd
ij2cqYl0fkJnjVXp6EtnGEYm75z2RFoJY0Vbv8xeSqkfDKFp5gsy2t4MiLf2xSTcQXADBYRc6T0l
KW3L3gIQZ5wom/VrArummveq0H+62r5FLOX7T4j6Ngen7SiKnlMmEy0vVAAHJEw+U768jCFRwdne
1TRMBTm/mOfOYcqfm2gI9nOUnCAWrQ9a8tBG+mNKuDaJ5pPp8Rf6+nPg9gev9voNZ6GcpT3jw6zN
D1bJB9WKcMPUM+C6wNko8b2TOYQfYyDzM7UTTeEsl2pAcZgm5COm/l+eAj/Nws35PUHP4UyziAh0
gtvdJjMJSQALKG4rIsnNRoyZxe8Atg6L8HxQ5WF2DTrPO1YCLmaPJvv8rkgYKAVY9LgtnwzMlrFn
F19zSFiDfiiC85y8F0t9VtYKbqn1E13jF6tE2Ks7GaOBYUDpYTdbaI5dz588V/BgCsUGmjrE2lt/
34vxz1yj84bkNWuLido0B3TRPTOCvqMy27q4PqiOorhPF3bRIggflwlgrYO9MO/umoA1CrZFO9dP
Dvsm7ewJNj8eA9aJu1lpvqW2QVCGjMIK6t0l+EJpsSYeMTosbc5UVIdM6peylNdMDV/Ogo9LT8Fz
qzNxSe3oD5ZP2PRgMyhXp32wM/jGB67EJhW6FIn4G3cZlz1upbYQBHexIVgz5XuS5fBOBXixwvlV
l75+ais2Emwtt4pMiEv/bL8oxowZA2GJNCSM1CcI4x0YHQIYkfPIewHBcFpHaHMPDCcI+imeIopw
GTj/xZbgvsxW1JxrXbDz3PbaWMAuwgehWJys6D+H1564dwW/w9f9A5BfGo3b/qjT+QDSwTuYAe/5
EFqXoUmqGKBTv7GV97t2NY7DHcn9Yj872NfZZmjaq4Y9Q25CPmNcQP0JGwseV0tR0ILLuvHGkzLz
+ggyZKDJk6ujgxkX8/7AmFyXIRGhFBexuRg34HbSjV04YgX+bYci4PQt+kdv5DzKNLwvYXE46XtC
jGJj5cGRXueBKsDoh+grg2QziguDrbXBdLfxML9YZHu3prX8UED3Cne6XbMHZdwE5JJ4p7GmZfrL
6dmARs7H29l1P2wVQchkbMMdurkyUlzTZQR5w6h7o5RlMwquW9V4KjobEwp8d0IOxrDvGQk2uECc
nPXDA2W5LvkRSOaKwphhyGByW81vkjLv5sPbexPAOlivuBsFdztkiNpQvy2alaALBZDXfEipGNo6
HWTZ0C4+gsJZ97nuk9gTjicEwEh1J2IQEwsvLvM29U6WyCNssZB6DW3tbM/ObjMwiQVyTMGDmbXB
B8V3/bZ1Zfs8+0xhJ5tLSVtjtluqNt8FIaA105REmPFDahArJnXkG75qAFElun/Zrv/k4m0JG3UZ
ua+wxWKgXi4UJZNOXiOeVRA9TSxcdolvbDTDU6L724C9ZyOAKpi982DV3J4hz79xP0QMx1c0MAzn
2peatFM8U/nAVWGBu6UT8eaTgOIIwYBo8HBqMD2/w9b7M/rIx9OMykyHE45ZecNPYUMagrZbio45
zrLPUvBGEwSxMKSIyfxOCPluWv6bRigiUXn5LWob0wmwoA3O4/NS4EeeDGB7K4CqVLcBFX4bGVXn
zlteJrwgEQWdG98mtrUYzuvYP0wreoiVLotls/CEQ3oeFU57lu83vmbKL3LS9AV4o80wJDdhErQn
rfy4K6cC0SaE36sQKzu44nr5WsCQ3Xbr+bQR06VHXWRyv/Vz3NT5UkIWCLK4xrfFHrmWDg12ej9N
377PHKKZeN5STRWyCuCoNuvBLvsIkmVgmjETMO78vQ0gFgH81/URJTIOT7CeskNhGs9pFXRHQukl
yDptDIeMljEQE4PcBZ53HogO76SFrasWD2ROzUviBYy1cJbYaZNvk7mBv5aU7hnp4Ux50EfLX7md
+CGzrfExWrO1j5IZxGCnYc37IT6cdvDWE3sX32BnIDZFVxbW4jVgSacLNhz4RDrzdiHkIKi3PZtD
oPft0vyG+tuc7GVXVrJ8TKNp53rfwhDzYSi4BPhmzZ5YYi0LcKuWU/IcOj2+3CR/d7LssY5KDdne
z09FbTHS961trrGzDaJLtpC/kx648sjPgdAHSX1JkCIhS19huFO53swMSjd8RYhRHB5Tm7DcSokG
JP4JkA8VpOtPpsE1FAsYAbMsx9NSRZ/K4lmyqxdLgcIKtWYSw1dZWNErVzAO3zUYKNIU9kg1rMGo
ihq8PjZL2VGHWd2UHpbNBJCtORkvFhV4G8PCKCZxhDnqBtzJD9GP6a4Z/44zWI/OL56cIak3CI0U
R0tEm3nOiAXwcQwsl1OePhX+fVWiI6HbQ33ewzJGOJ2zOs6y+TNFIBcDdwgnD/+Mku+414SBM7d6
M2e+YypAPyVWacubnsASegdB420NGsRkXd7WJsNGD+mpmVawcvVIcsLd6Q7JBhLAHQj7fG8E7KW2
vob0DtIs17znafCTQ/bLNdE4+jvX4xgjyxlrXTDV/ppruGfyy+1pluam4ZSlFKJhQjki0xqil+OI
+5MPSNUNOQtz/vXZQyIuUX5aE0DzDypgqOhOxBGCcB0Z8peBee2OQd3sDZ6QOHQWyXgpiZ2GjZcN
GK9dnz5XKn0LeXpiWauPQTivPLf8QOrVsqWpyXEXhm/KotMS7PMYybeRQ13AdGmLaSWmbe9zIesT
g1rZ4PB4N9NsZm1bVjOc+eEkL2XtxL1OX5HpOAw/cgMFQzByz5ROHDQEfBzO1Whq1T30LUbm9P5g
1NabbqBbLecAFCoJHMsnw9w0ICi5W31KjK3ojsxCRm57Wkw7q/fe2rR5bRKsOB0HyrDIMNGkzrtN
vfKG4zQuz0m998K4Qyi/b22g4MRj6iG844oDKGB9TqOhoAYhJPpvcgzrsA+10S+8kXYTDta4C+rx
NLs5veyt3hdQP2KVrbzlmQbyLoWKZXvfiP74JkAJeArHkxeKcmub3ndePpu2CcUo4sCwuERQqfje
Jo1hIz9vKI6ez//8T+G3IX/7ZGNkYQ6d53+rdQIj7BIBnQqL3n01Ov7gYtX0F6Y/acDY053xHIwE
d+Az74OFqOGEqRgY9BwbQZqAimoZSAGUXKICIHaLIwzPdC3mS5QDph9Y6+O6sd8C5TwNQ7NJ2fg2
PkLjph0x/2Xhq/LgZ88+btHZQdKMgovXOt/lYC9bCO4hi2N3EezndGsMz3kwPyWKgU/tghGd0rPp
TtzhTARwsUJCw/7XLMSVaeQKh+dsS8k3+xZniSZcvpc+YAQNJy4t1CqhNF8CdwYua6+ME+8+Kj2c
Kji4N4OMrtlUPOUGtglu+/Awy6tTpg9RDnyGr4jwToqtMeJh3MI7AsxV09MXDVQVA6qDU0ZrAZZm
zFoW/bP7HC1ja5FhokaYmfEwJeewoQqhEjn8nNAwY0bzInf1Fvk/3MB0DzB2TWbKISY4Dn70YJN3
JviqeX8s4yWKeMs1q5kO+LA6DBJby8xh5vY3ZHXB9miO8LUmZB7IF10sj6nR/eRF1G8xfBMNRrfq
QmeFbpGda7In3VnAXconQC5w64mpYXM4BJP7d2yJZJS82WWLtamuMV/Z6s5oufm7/fQDipV0LWdS
ZfefmfNKv4JYL56fvl9ftN2+WpIaR4Y9nyTUbZid7WkKObnOx3IZmTr19l/aATZ2Z6CVc9fBSJvj
ait2lPvm4Liw55UDFvBc71O3hFEwN+8FTiusXebvOjqgM8TcFA+px2iTZhBQPCH30cQ7dH30adaF
plK0fEzEEguvfJecnZrVpOE5NchcTsjIKAFsE5acZgh/lrrtruTSO3jAxXei0wrcJNuYWP627cLk
shs+kwqBz+WnnqQ4K2t33PuSHxrmqXSXOu6dJYZnL3k0OcVs1MCTOjAZwcBPiUs+/dKkyVqQATuA
IX3jZyg9HRxfxv7ZTvr8Wqry59nCtNDmHxDc95QJs+05PSNzQAnbOnlXUVRsAxFWONDTJm7vq2hk
eky+Gp/FCAbKsbddFX6FgPddoufbjn2DtCGcDYMqSyBBQGtwHCbSK/c6RQkyS1ivSl8AveGwAlHp
V8mVwziomqi60fSxWZULULbEg2UX3MVtnlPySHFAsbHVYQDTzo+JoswUMDFocUvOc7jG3A2YKDN4
RyaYD6bLLmdLHAS99g7+hFsvS2pFzqZ9MsziM83S+5D0FT4M9kmrkCVGxfQ2t7aW2/xpsTqCP6p/
a4d/yDp+1S64hpvVrYfdGU4TH5qaZrIZ098hWl8KyhuoSDdug6H4HPwrH63NKgypkG4CyFIOHC2j
ekUKv/7r/QFwE3P3EEGKZiCan6quG2SnGfhH4PxZ1mqCKVmoarf2ZOtwPUqORbJ8KKLfPs3/lsrD
vp7ZVwfjkOrKMyVwT0AR39saYBbnLUxlzXjibDGuA4mQ8CkcljbhTSMDEHHuGTJ+ylHDKCNdL8nG
Z1uk9yOPD54v+oegwtxFBR0b7Fwjxyv7Lvd9wPMBfEx+tKrCIMVTyAK2flgooRtk7XezM94UvnJ8
ebRX2j5nuyqli16RQp+ximmjP0NUvGQiJTbdrc91SPzDzIzbORQ3po7ec0g7G7WCffM+B0no3M2V
d5iqymQjdsodxKw4mwjILBGUkYbNP6JpXhQmsyfvSQuDahDI3UvF524t5sfcyoIjsbPEJEe2vSWW
E2IB0XT3nfgiohf5tHa9wM1dFlPWNAG6wRVsW/Vj7SkqFoCJ7oPnJBsug+RNaoch3JWG+Wku+ept
SaAgV/ycZ1YrJjNPmYQwXKztdILNqLGS82imn0PFv+EZrrTzxaWZy/zqmvTxLS6Dz+SKf8h979tO
cKEVkhWeGKENRSj6S90y5c/bf15XVGsgDgGQ6kDWTxESqp8lQCK8hyGjVqcMymzvUN+LQG/stUnn
xcTknAkUtRcR1YkSCQwH1E9brWgIt90bGHTwbvLSR7I6aGsB8xsF5GEAIuwlVqMka8tT9O5B2qfX
KHsVGjQyt7NtP0/LDuvmQwebVY3XtmGVJ5Typ06WB9zIP2aZPOWDuIZ2a3ILQt5o+eJzaUC2ySgJ
bPn+KfIiu2Ckn/7ac9rm1rfV5sZWp8ZngQE9ILVFJnUgC5F4HDawjqah++KDc9h4flruIpOU4iAB
2Ylk+h4Xf2uiO+ybUL3S4x4b+QmXd75hl+Q2VTiHYqZecohwv8Hw7AMyj6557I3iOcCbnJOks0kj
Mqk46qm4n7m0DNBdYu2Imw4OikquMuKMTVpmj6nRjL383p4YyddudtFTdJv30U0wJfe6Cy9Nz3ZY
LtA7yGHm9nsX0jubGTd92dhUNTu7vnapLvcoBjOHeWu9VwDDM7IXW86o7xCoATRFL5jn7koKnzem
zMetrXiLMy6NQfMYEkQ8eKV/tHpf45Aa+Iy5Mzd2x4WxyvVhIAwKymEwMhyv9bRslXTuGF199ehS
sesVTxpm0LYlBwXDNviwpp0B9s8iPsB9AT3UGFiM4NaKs03Y7uBX4d4thvfJfJm530Pk6e51z8vo
av/T6aZjExmKH2h1XWbbP2fkMHGzLLydnNQKG46DhSvLsuyrVX/hxeAgx2PKe8BpP9BnI5r67ZgZ
MPZ5ZeZBqmNPOoGBJY1IgvM0jIkndOu3PiW/XWEpOfoyf8RHcGMY7Y0Ezw86QaWIQPU2G9n11zXX
9Anp6tx/7vAutBl0uMGjPimN5re+J3KXl9wdpfiCTtWDsiHFFkS4Ngnj74YaLR5/PjcMB+89VdTb
1v5jhoRmItrTNogh1EBTEybVvM29Y+Ww4omMOIjbkxqbtHnvgW8Duc+3ny2PRdqdKUjD0KvcbUNl
SzPC758aHNuNSEEccOZ0W+NTggtkPgcEh9ECnOsUSlm2nGTkvhYFE3zHAAW4pPzrMn/nWfmTV5Lc
I8Spvcn9wY2sDOw6hAjlBh2AAs7qduLsle9D1l4ArUzWvqwhOAb0wTnteAfdktexCXkDDHFw67Li
ik9Xej2Rwl+PuzDdmCQ1WPWxMTUFhmsSrYwCO31UAYuhQwzGnyESFYEbkPNZYUw9Dp7lJVf0fGUm
8ZJsqP/fdPe/V4jYGOD+5wqRzd/qsx/lfyvl5D/4l8uO5s0gMIMooEXEjWwuHf/hsrOdf7OC0OFf
+0EQOPRs/qfLzvP5JQsPHulXz3SYo/6ny86z/s32fHiStoszDlfc/6lCJLAcOkH/W4UImrJDU88/
xaFU0Lhrn/B/cdlRtTdTWOB6MWcBu17Qb58wAgS3SE+U3oAicWYXAuKaZEwpfwoq+1sDjaAyi5hb
AZmT8yHx/gk/+2j19qXSAtx29kGlI+Njbxn2VIZQrPdELRw3vtk4AqR/GpLhWinfQ0l/tHmft4mj
MFDRIwUu+kIEio1ZuoDSPeNrdPphlzZfNnDVhVh80zJ8i1QSxL5sORkuwZPUg70TAMvjucvREmw8
6lGHH9Z1qBgtMOUBsgCoglRqEMhgoZOvdlRk+yphHmUFL20YcB+qB4g2gtetVyrZlqZ776QfDWS8
ZEjXK9b0Ix60i+4qZUuIKLePrVccQLElhyFeqZUgxvZyxYuB9PkRXvFH9ZJmoq/ZH+FQOjvH8nBP
eaCKMnrULNNj9OBYOya7Z2dmm5EYhrfj7Bz1uOrmQK8im2Sdy6hgql8G38f2JJ0bmgh3AxjjFDzn
ZikdEkCzPkuTbdQt1BnUqSBL/V3Sx1JE4d88gSNDsb1LOJwGwNga0F3yJD3NXfu6fiJVlfy6DQoT
h/WC5rL8DK+CDEUwf7jhBSOouTOml8bSv28m7dJ7Mx2YcIFiV/VubOdfi96T7TL2920nr33oY86x
r6DykKIZZ+8io79pzV0wJIIILbmTZqXei265vNQT49OGdMFWUbjH/OkZvAg3ZM75NjvC6FlbNTPE
Qch/TfzucVmBTnQWIOASBg3l8sxl8ljkPiIhv3HTGM7z0qPPOvIGN9nOHL3PLCnHo9uLc64YAI39
dIlCBHR0glWLNK4IN+2Oip9811EXi/kC3RFJ1GE8AJXrNknkFe/CnWPkwF3uW40j3+jx+Cw59z2Y
5uFBAqvpkpAPFDk2yfWXEab3tcIcPc4eGLq2/uo8ci5edm1m7AZYq3HvUMEQNx5RSOo8dgkL+M2S
8bfTXYOaSF1rwIxmrFv6FaJ1P4RCJh2ARLPB8SIdX8KkMaFA8d5VmffuJOGbxdN2yIUJ+YGgRmih
g5grnaf4Hq2TUsXP0qfAhIgY9yEZXiJRz1Y20LKQOwbPS0iCCEE09BPCZLMX7bLJXZiVZYSPxxzx
CiBDwc3zgYa5owEdcmuHM1FX9WJ587Dt88U96HDNNaOPUSC0qey1dm7dsamwp7/TzL+FN2R7b8zp
WClNe28o/1tNZXihnNC++B8qyN2bCUvqGRPULrEmLAXSgQypDfJ1yoyZrTr3FMu1RUeg0LbUts6Y
O5mB4OS7H/y8JWylWoaYcxG36ALOsADwspqHyWnkGsdYB+gIr8NMnSVxiwd3FuhnLAOZ0eKhUM6z
uVaIkeT1dgzhn8CuSd+B80TorBTRxTcAj3mo3d1vKWlBQlO7WYrCv+PeTfeo+8op3txNcrwYhkov
Leqz0mp+9pvwjxoEhKLW+8q19s6QfnaOS+ttac9vXdT4F4iaHqEhoBZB6BacAGfjMgCxPPLAnjBL
DDdijpazKijVGbhSl45LMn2suAxxE449wKXQuR66qIOkMVn1fdSLPTOI4mDX2H+LlNKOki+IewbB
R/3rCUufOpxkmPqzuEmKEa4MuDZcfF4ril01wDEwMlwv+JUFQlX5KtZHt8nFCwr5J75UTe4AZhxw
VD+cx5tkWnF4AbCmXo9HAtA0t1TgXYEeb0t6LuBLPWdguDkdHoy2vmnHBy9ZiJduB3jH27pI/s4R
48SpItHAhG29FJF6ZLi8t/gd8RB0dzbFZ8c2DS9SeV3sL4gnkbVwwwU1FEZoOoAckgMgJT+9IB9i
obPE3urPQcTKXXmM/ji8gxTMoPJAgwNC+QqXmwWwJjILiWALsr1doPmgH9Pt3OsTdReEdpgPbya6
HuGVtZiT+4+8EFxgU0cd3HB81e3yqoQrd6MHkn0mljniiVpsTFy2FQG3kYCZBtW/mnPHzyASe1Gk
IxAAbGwtK2xnOS+p8AlED5yyw8y7ZfO7aye7e1TVVxOSrsD3Pd9RbvU458a55qPF7IIrribfVPcb
56sLnPQgtYdjtRB8DQaYnVTY4wkC/BGf/70YE/8aWf4P4fHJoXQg5KOG7lTf1knE+ZdGRrdNopgE
5qbMGLCHrt3d1znHgFyUL0IiLKQRdy4YZ0fZzhjAFAM272uyx3Kb8G40elKXqOD/1QfuH+iYU/NW
BTTLFmN0kdhrdl4E/hfz2MYl64zWDL47qctbgtbBwfPa6xh0w7FNnFgWodpHBnh0qst2i/SWLxL6
RQWGPur91W4Hr7GpnyjyaA+cgA+CSR5br69gzALB0FJqAokpbVh9d2o/DB6Ay0zxWepU9T1eVW8r
bPO4tMqmtWd6IIxfX5EnDkEEqSnFNBu7KvsGN5pCnwv/+qGXbK1qPDtdZx8mjKA27JkDksR70nfQ
C7rlgf0NIpczpLtmZAoemSPZn6mkFQY9L5VkNxPf3LMjy7O22IUZcdxIhlwmgOw4KAWdD/PfbhUA
AAUMz1o4j/P6DXkmPIY07WnSauU9ZbDWbRN4YoPU8VbQP9rCF6jYUjA3oNRhGflFmcY8UX1MtnUz
5ezJAehLPMftOeomeHM+ECHovGfX4pJr4yf9p5CANHqVxcJOvkMD+201BtMlaRqxlXOb7htkdyu1
f1jv3vvEhAJUt9QaMJXgag6BaKB6KhFrw/JL27fuSQjRXYJUna1uHu/QNQbMQNRfmIOzUhkKNx5T
+WbNrNFtXpJcRccin/gIyGKKF0eLU2amByuv3Gu4gCKMNI1laVo40IZsG6j1zG+XHQnmxoaJ39bF
NhqJFZSrXxWi6bbL7+bJod7Spy3CM0wKNnHhDugE0DH1aWSYpcpF8JyP9Q4QsOWP11KX6bGRUUxA
KgGFzC+Prv27lBgaiGIex0LuDTrAT3AJGEwT0t0PmRAEd7EckQWVZ8uIVsKPz7lBY9oQpKYBcnBN
xX7lqedpooAnDdTqO9yqfFTs9/ZvzVWfbxA4i2s+QKtWOzusU7ZjU8flVH6OzmJs3AJofFqsdgK/
m6CUIZyHab8J5KyP9D2UO40wxnrknJbunjb7mo5NkqUNcBaGpEeN6+Rmcap9p3t5E6XmTsBQ5gUp
bk0H9stU5dkVoYy5MxPG3M0kFfHhPqzL7Kzhdh+W3g2AMmI+FVkwbk0Ax3v8jzs6o9kgp+Fbph5y
B3yz3BREBN2KSYaQBdNvstGUMQT81g7vBmMCR6vppLtnxT6/bYIjE51y7zQcBpeeQlyNEO+vO0y1
uL/CmK9z2dykvX8ftQTTpvJOJt3XPLrwJXtkFZSHQO94xU8ESxj4B94pgb/Dx/UWFrckdpNjbs58
xBkMORr04ihnYUVBrFCg2RJQf9dMbJ+cDI8R6Lh86mQB7ZkbR23T09BQlLxxSZLgr/uorHy6LM8u
bJi4K0S2C0fvwe+sXRdm4hBqUkJDrh7mAEQLo26Z5sUZ98ljqga1l5nnnrsRaGmdz189KDqgW9W8
dwbQuWRHd4W/VIB/FkBJAwmDgDq+BIUhFtPw1mOR32DPtskGB9uoJaKogQttuDIeF9kdaRY5GTl2
Z1uN0X7O/Oi2PDRTCoVedsuuSMW1aSBqWZLZBamUAQc6SGTKr84LGCF0REsBe/p3js5juXEki6Jf
hAgkPLYkQdBLpEi5DUKmBO8SHl/fB72YiImZVnWJBDKfufdc6tDYofCCoHHG2+ApTZZsW1JLdNSq
fpm2/XpulPiUo4RWwOKs8ghFqMw6bmRNYy8VZ6z2CzINZn2r9shmZokQUwsMvwpR40utCRfnMqFX
Fdx6lLGqPrkbFS0PArJ4Ip4iuszOSMgAWwLdNNiH9W13DvHZwpnbTrraeAHDdaQ09acMkJywsAmI
RHMvYLEBv2gEruCf4MGy5xOxhqGfivzHZOA15oiBGUgSCebrGdBoeK452pRpwxhObHqcU6vQUF5i
s3wjWLPzVJcEqxm7dwLGZ8ItwbGLFA9An6e3tGFJX/sw7B65qYJDdwAoO6NOSAR9wWYG2b2hHUsX
yhOYUlzghZGGftBMVH+Ix2ym1/VcD7cZZ71mgo9qQYutEzlitnbbN+k4jLit6KuTxBphvN2RMKmA
CUU3MaaR4bVOe89Lddy7xbMlm3JH/QUjlgVIpkGhy+8mTQezQpPa03Iv4xhdK4vteIRme9Ur/WUB
boFl9HJ6evb09T3JeO+L/GCO4ZsmCc5JHcv2mBR7WRgRoatiAiOU+AmeUU35tHG0ufNbh+JWdzEh
NU6+E4HlA+dBdJDHD7eK+MYRRA+a/avgNqO8RIsnUPvpWfph9+0GDs5L1E/vbbAQVqvzVJC3q2GZ
dlQOzvluuMGrk6D466L25qgu3R1sbNnrh8nSK65e5tVBcWGzuwqt/wV19VsT6mRx2Ypv4dRuOpGt
p6kMPEJWkipFXUaZDe2IjAmbqIZB3Uxd5LLkTUJUbfRfcX4kSIpE954AeSVzPYe7MCH0OnNIR+ux
Tq7CUJk3GcaWyJne2UljpG4w+7pLxHToeNMIHQtWnjkZr0jnXi2b1bUy6POBgnFfdktOu0M6h0KA
U1W6qPqT8qtNGNZmxWhtXB0fW97BclewJ+dcKWJ8VPOkMzyE3SP7/M1y0hvHzvvQn+A9YsDCs2fT
YfDbxe5O7e1D6eQ/vEI0XIhKGRWgLKCgJ6mbf7pMgMQS3IGlUSUYLNZQu7D4rs4oVtxNZkPXarqO
n+A8ozknvSNJK2/fd25+Uhrs16OKMRqfHY0hqjoxLmmf8cjZMSSUhrPjooK/GyoNeeTY+C2CBqMx
KZaizy9BrDDXzIx3tYvlPi+bX+HUxipPGAI1Q7UbCK3fNi1MFYQGLxwsvtkbph8jSEyD2bw2FfF7
jWQu5TLH/l+ux13QX/5peX9Jw2F6ZkKekjyBOSP1iiEcT6JLjqwcetCqbEEEygC9wevV82vaSok2
ynhSLdrBKMMpUoW95OeNq+oWPk5E+Ald/gsiv1uLOD6UyGFahd1WBG+vmIMCXUx9LWvYaJHbQmJb
QlLy9KoP+bPrACjXWj4B1qWMpIHtDZ3A8lRxiCkeaUPZLqynTcHwfWUHurNyVP2jAvqyU6jctip4
MhK+3H+VhX9qFhLh8Agqb5K9OLj9bwy94zIrYgc+PfQS49z03ID4WT4DEC38THjKuuIMNg8KI0EL
epncczo82OI0T1N0FiK5BKb2QAXBKiR1HxgX/G6eVU6YjkKIOrojBY2RzdpC+rZRExsPu5acE9xW
WY5VTGW/vDWGCTHBsU0Eh+OUZWs2+AROib8eU0NAoAvZo4Rzl0dJTz93/QdvR+7NRn0Y+D/SBTaU
SRMA+yyYo32xe2IaldbbUJDxkqbHasRT2gvLk4n96mhyJ7EnRkJHXTg90RpuTFV40TSy/21YFxL7
U7h9sc60nn7C8Eqzv+pBAK4owSmWOnsjQlovdc4jI3OYjDn2uir2pVotmY2eWeaLkwR8pZNCL1g3
WnMDnU6n2vJwznLTR8VpUvYz66m9wbxuRGAcDoRhKLVoYJmVu1KnEY+NV8CnB4fB485Om7cGhhZo
DrwBYVEla9D4pHy6cKUSRmCo+8z1FCa07Co7ItrohTe2XDaiSBmmOFca2OhC0BZ4haHFTkpyoRPH
5UXV7GPW5dnToMhrVrXeZAnrPAdoczUq6KNlzntVq+ajIDFZQwgQDmc9RmpQd+nOMpODQFWy4o9j
DY3ZDg2IG2GddnmU895vOxc9YoCi0ZxRZc+x/O7wCWxHh0sps7Uvm7jpF3OM1k0yzxt8CsZGgP5D
lYHRURqjNzT4QtuEzWhX6f0hn6anJMHKo8W5vZ6zoDwzsGXpKCLB0YHkY7H22HXw3MOw3DYMdxkJ
5y2C/ZiinNrEbqyvqC76U9YenRFJjvZaVTnkH2t8GrqaPwX1B49Dn5MFTSo1cPTgkNmvjLf7M2SL
dyS96H005YobBP6XkT8LrkX+nljvmE1vE/JzKf3xHunMS9KO9naaLRQtTbgxcp4IVkRnR8UcMpfH
YnJfmSjj5OkXSgrAGT7caB9r4lxaasMzJzcm9+BKt6sYrT6yuKy5gKi1vZiUYT4ma9kArucuZMso
wxrvFDQg7u4vTmT34E7zLu7VbqWhafRmbgmEiVxXWuPQfhjDkWRTjmE098Ad9WBTIIfC89vsEGsy
IgxJBAOcZG8la9qVZfKVWmlD3czjdEGVf4x6Zhwjb4ePAOCr7PNTyF9nwyP2wg9jCDVCOoxhgjZo
mLialNHEqan7Vt7On0qTX1SZv9TsFM8Kapo8JE6P4Gd1OyfGrY96psCELKNu9mVqult1ri3mSXVH
mkR+tO2quZhGfq/bh6oiXVHtJZRWiXcxCN2Nomu7Ig+OU1wWGxEjbQhQlKVVCSgZoJk3p19T3+Lj
jrGHxDV5AaCEzBVY0K0zO/joRbjlF2rOqkqBrTHpRc9L6Cf+goHhq1z3uovJw2iBW2vEhYkJM5zA
4sEc0grGg9nPZAPOeKIiura1BdTGjQMHgzn2MdGynCjH/ZA13XMASH09teaa6JBnfGoY+fCPrC1k
vBn0Zq2MO7/DI7By0GYgTmJY1sRsP2YzuGqjeq0h4XYDmTTOAyM2+26VJLEZQxwggvBQKeIXncrd
oSfOBv1PodghDWw4m4b2qdnkcyy7RZIhjnJpWvuab78uzTMmlP4wyfFbGetbgrAZ96BCUQqLy5eG
cptaVpqtFDGZOYm7bbT3okiwuIzotBCORoQWMAqRMYqBQKaEGhd3IOLuXtWfQ+i6JGRr+4L4u3U0
MmEjFJyQ3nY+Z8LYqfEMv6cvHG9M7pqjqftnc6IMps16imR8I5vz2Gcov5DGXgRN77qq7Pe86v/Q
k4mVmWX1hmE6lxjTAWOKm70epshZCU7iIEowUPYgq6s4indi4YLPxkz3SPTDQRYYbga0Sh5d9FpJ
IcmVWfMYbYHMjP4Wx9NZDt0NkpO21VLzokkErMgTrLU0JvDswaBugQQSLa+9yTG9yh7ZoV5ZBycr
cUUPlGMVw0buPUx2rnOosiDe6f9DfBOFcEaTCdJQcz7P7XoupE8p13P0tcbOxO+MkEZuJqe4SZY0
5qDpnnBZC0FfYbme/8OadOyNA8khgCewHXtzROVG6BhZRGTyrhzTeWcIRQP4PzfPsf14UFvWXUhZ
I2z8Nb9us6nbicSpFIpCh9DSyZU9/x6j0JGNuweZseAwVM4FGsViB8FP7uoh+QxF1h97uzqQM8VD
5Lg/SWNnO2qec5+3lZ9boN8Hq6L6y3jSs3i4kFqNX4QYgq1bWZGHYKsGMcE2G7ZBtK0KLkKWWucC
IQ+shWofDi7WwlbdQv0Tr27726m5S8MLZ1UncChGIuqYRMQmffgVL0Ys1vHxCA+HiZptICjR4Bvx
G6rUMvQoCNX+xvk3ET9N+W07GOU+qJfS/GKFb3Vb4JlymMIVTcX9CTlscJXUT7M3O42/ZEDQhK4T
RmrGNLGjlpgnVZ3fipCNQawLrJjytylC4gNyF3yzCa6TN+1RurzfAPS9iXQgprWi4lfnlS4xTGww
r29lrp0gYqe+Q/8QQg62wYkW1pfd9D+VWXyOZtsRzKm9W7OebP/BIXjqpkmeE1dne1EgbRmVyGIq
1lc7KasPEc/D1U3fq0VxSiwTM6EqG3daXPgTIacHG2dKUgnsW5b2jf4CpJsIdWIwM5+y/hM5ltzG
g03jMf46LUVzbunDKUtQ09kCN2VfVTp8Cq7dHIn7eYwrr5u0N544biyJXBsr9kfyxZgHLZN5DTXx
w+iOz8H4nLrkLcR/TITbSKJCtAc9R0ol7jd0jvZ+5hMJyzI7cZxgz5+dl66OSKCMXwotT04QOAjQ
kxFK9FC5MEBn9xKGDy1LyVU1ZhYo0V8dYWQxQYWXY1PzF+yRNiiz6tt1+6+UzU1PjUthlo+kJzUj
ayZS+2rXy3XhHPQ6v2UFgMIFusx8/E5prG9LvCZHx+BkQzy0a7olrE+vzvyOV4UCedMBzszBIWA5
wTqsKum2AQFybAlqUZj4hkSs/oSsG2HnncYxqA8mzoTZQeAp6qe+Mhc2qOXpCmotSq7d0EOacQ0k
gCA20SwpL506PFoiqs6aYRW4kFpKPbWU5z4GBAFUDj7yXNN/mt9ZNvcscxDagTpTsE9xrLnKeGtH
Po5BM0AKFrx3TY4hJokmpoHekDsYhJix3sfGurWaC7uKkYYWoSpSGKUc+VCwz0nzRWFycbQFOX/F
hMgGYZUxwjmAsUuYa4yG36jxbKT2NQB0wlKN1kxaWXaxM/Wc2ffCNsJzQ1jcoZ2Lp1Rx1H0Zlee+
o9hOMAm6niA8LQDgDyWVNE28gcUnw5aTKHPfwOVV8qd2Rnoa4ldETquO1sIq2m0WVX4Q5Zj5J+xc
4R4RzlyxNBrPdkNOWxF4dvKeZa85U+JauwFvO7EzAK5+MxgKW+zhFJSiNc55Ki50R8Q+RZQsuDUw
yLCofE3D74b4KoWCd7kJKzaxgi19DtFGPgXFx2B9lngxoEde0HBg505fRr7UXrd2M1D4NRfpbo60
gyKUR64PCwlhXStg3TuVvZ0MGI+KKWDlxbocI4qC0e5io/7pkayrDLp40zBbT+aGO/qjcKw/F3wK
IkJ/+d8Eu/WBsWJTXqE94XppN51ak8LZXGxSmDBpmz65IGwx/rWYmhy4Zg5OjaH/dRG7k+TH9oMx
PSsc3UIz7ajXZgRW0gBxbM17qT9bBbLplOPTCH+m6a/WLT6Jv6b4zBhoJeTZVyGhcP170p9UAEMq
iQ5xmKJk5vqG/LrSlM+iDN6BSoKwhcZghIzKXgXjaeQU3kh8aLkfeuymsP4VMnwiBxUJunib8U0K
GS8dIvA4KgcpETXkNCgm8D2b3YTjRemP1h2q3GsiB3dw/DxO4euEj5NkEW8qk0sDpKIEktYykQzh
avOV0uTIN4N1ZVu8F4D9WpYvtSj2atOs7QrgbsHGpv7r0IZ37U7T+tcp4hknCpy0tkZYB1ZKW3PS
XlnHLXFArE/Y82Cv3/adtiH8cGvZQE5DdV3W4z3S0jeBFJmBWj4xbyFFTvDuYhSYg+dJveoFMHp9
F4V6C6qGuOJlEd0sCuvh2jLsMZoPySYjwn9X6cAraxrA4Kgbk08BwomWMQMU8LkvgcZ3RwMgHhbA
YDY6h1SrfHmdiitz+2e9uqQIbl32lVV9dPu7jsZVtHyq5a7QP8yhWg3Fu1NfczvxOqj7GRIzIIp+
Z90GpKcq1Qi2whUEKt+sBm+Oz7rlPKesNGgiVi5DR8UINqoovLJjoFvPqOLKvUh/8DowySRZxfwy
h8X/zULYVpFA8yswJWwPPTE1ioBEskaPxOAf9OugXdKiWvciO1m4GWDRrOLkwepj8V2tBLIJK4cK
0f4tqwKLCXdoNigv+wcFMJtIvg64xtLcWW56xKNFk1nj0z0P5S3uo5+OhoQfug8dtmYlPaZFcURz
EmkfGExXKZsMxyvFjSZuwHaYolCKKpQ3UXutdJpHPItw142XhjvxThD5Xa1TeakKwiNndLvkyWnn
imek04W7b3ChbdKGlKi8duU+6/rpygCs53NvoXwBmUqsIb4YqRvva1AQc/+N2F4zP4Pwa4YQtgwJ
5q5aGwSyAZzoiGtKKmK4oOcKUkUklUQ9oIlm4s1fd6wjP5rVExUTGwVTmOipjU+o0Oy31PSdqGVM
mCE1thmiNlRa1LZG5FwVN2TMPqM1ssrRqxZ9Y+YCYeCBsdTuz57R2DJA34Y17fgcQeWswR6Q7U3O
KY94GR6bRzb2v2lGRLT80snMFa6zyfX6p8Op7wQ8KyT1hFxM2qOQ4hjnhBx0ieZssiGAwB9pXDJc
EDp5OpWYtsmYfi2JELMOs3KYJy9KDGaz9XsW9D6x7askLfY4XveD1oFpXEJe4Kfm4Efj5FmPOuYw
COOLR/bmzOZNToB8O9Gf3KJl4demdChQhGHDHhSWFXg5IHvx59Ay5bbfkCwRxiBOWZiskPhf2eaR
+qqvR+ZClq76aNr38Wi/jXaI3iBW2BlrZyU/SsreQY3QlBvflcTO604rOxU8SuMRz+a2i6ZD55ob
qxq+GwbFYwK72smfGzn+IxPBrV8rmb5aeUOEwpLKgwyBDJE1lUEeffdoP1ddbEKAiGk1DWsVSnv0
ou4xOo5vluEOHQZTZJPEpxGfYi9ObN5xU+nLfsiFwTQu+icqPHhHxMNmtrMNI23D17qAfrZt9dah
4rWncV8pS/oKgPvEvQiaB7P6NlpEG5P9VcMgW40LOLobqOAiAify4qPNE0RjGJMccWnC5ErQ7jav
J4gOHfwZC+BMpLcPHM7b2eTR4kU3iN5RE8wh+VcZl1/abH2rSz862AyTWgg0I945eHPbKFDfAcQa
WxtYcB7iTnGUk8kdrLvB0Y54I+qgO3VxL87IJ9h7txAvqsx4KxTnpa7FucZbf1xoP2YJUS+dXH8m
+icm29MUCl8l+Po6Fm+5lM0xiyJrDdF3Spl/DjTcvR5u1QbnhSrSdzOEFGZpT3mWideiYvoT3TVX
sQ59Rr2odSyRopklHYFWfPc0YkqfOGDMGpoBvOhzj2oqY3KwJZDQi0jn7Ibi1nT7XNszg1ybqo8N
ECIbujb3OjIBhBd2T9SGP8Nqboaiv+qBFh3qIW5PZBudCV6qvYRgU5jJvCYygXpjuAamUiwlpDOl
MadqRjI1wjsjfbJiFELkPQ/CZvNvEMTdYEdEEsa/ux7eTOJcQE34BKld9elbhwbVGMp2zGwMzfF6
sIGW2fmwJZVlNY7WvpbvzXsMukKes6FC60neyNos53VnsVojTiHfTdUBnMRWa99AJTa9C7O8RvOW
+A4yo7CDcU7In9yGFGCZrW41kzVzMvu9+HCIqwiwlbqfE6WhNKwBXfp401VsujN8ZWRtTQYk1Bn9
gdEvTSSUWGLC8so6dXnCViKcdlOmuSzo8VFY4M7cIP8B4MzAGD4McpDsUFfgGGZyR5CpfCma/ZqB
dw9wx8qJulVpUYGPrME9YwovBXhnqxgPYQNJp8DBOqdnBaIJ07nMOZRT+iMQZHp6rfKsWPGlqJuP
KpisNTzei8X7dpA2WSpabY5ePrqwZsVpyJKLY+vPkzRveDruYTD7ctLONgqgopxZfLfxUQtqy+/g
aDsw/PLkQ6PSrl3fMqAV49LBO2c6fL8qQnRrvi9x1BH2kCh7Bj68Q4B1XprP4JKW32VzAl8myhaC
z6LN4u55zyJqfTyHU4xjwGm3w9jeSvZkXOZYGV6MFtJgy10KLIVSrxncXRDfSfDyzOJP7YInQns9
YSmb1NLWeUrzKqZNyeyO1GIPY8a6NWZ/IvvIql9URZ5d9nutMB4Vt+oEIDZlWkY4EqVX+TPGzeI+
J1jzueyPSu88AdynR2Q2331XLBKoMrYz1Cwxs+xsCbEa3henchbeLOW56EdfNdutinE17BlzEK2U
0H1VPYu8h0uiSVxL0nygzMUWO0EJN2ni4nydZ4LKWl9iiZHIP3E1atXLwmKQoItKtGtqiKWeHw07
31BC39aXQTlwhTnaTRQVEmM2JT5/Bhh8tF49AEc+AayXDFHgtLSzsrFmxhBylw41lp7YY/m5lugM
6L3s7ZhKpJae7LwaFSAKqiFmw0GJLuHr1qeaxdJSfKFbLhp9V6jpPlnMMO6wjhL5XPXZU2idmfSz
f2hOjip3qJ+9aLb8kHVlle17w37p7Zok7dyzWNcGjN7yiAi/XvFb4OITe0HkobX1L4/FFpPcui3Y
mM0qjqI8nQ9szjxc7Wc2RRZbaopTrFYYw3DEKOOhGZ+oj5lSFScDYyaVF7AQ8gqdGT9LE9Ba8q+s
qlvmjttuqC5lIlAGJ3gYOBln8ZISXYRmo683zoCisliQQZF8IsmP+hIDM/oIwqOaGq2De05mGNQl
pg3z3FqT1xQpb3cG7QMaU7EMI3TfLgdvGUun+NYcd5uShSxBizVDe64lhmK2PksMW1Qvg87oIObU
GwK5cxOTCE5QUhst7I5Jh5C8CoaVqktxUkr0u1ycv1lKyVAll8x07jD3T3QaWFDcJ9v1GmjasxYe
qFRHvDEK2rgssB8uizQoSYASSJTI069cQ3SkO+VzigdPdVCS1OSKNGLjorFMZIC4KdxUBRmM/Y6X
yxHilEqqi2L4iyX66pKWN7AT9QTVl9dNUgcUpG8Sxec1DeYp1ZH/DC36qdL5prg8abNgVV3ZbDx2
ZuL84Y48QfByt5ESvQaYW9Elv2PDeyKO7n0W5R65wnpMGBgoiXkYxkbujKa+Rr16qiJW7Dz6YW+x
8+mbW4P2hkTGB35NAnJshQN5curNLLA3YvzUVKS2sYEFq9egclbENfUzK09QgY6bEiGCNtLN39z+
083eiWNYCbQmqcvwbzhxWm8Bz1i1w71OChZcXsCR72liezXrSS16XSK0EACTWeAtUjJbee7YO+y0
SKu8TEVnOnUCHTasHCbNQSOPedjcM4e5gipJRmzrH73r8kMzUDZi50uaBmbswoNN5u/eMDjxYqNj
pJhc09n5jdpXc65wMVrKbU5JkyceRz3VJapJweZq+kXUzxNvLL2bspE2EeW69qo1DKGd6hNAk5ca
NSms7go6Gpu4n9HWH1me+uacsXEYkm3p/htwnHHqtxSYhEOEgBoaIKcpqzrcwz1yWRZ9Z4brIZoZ
dyfS1JvE6IvBfklF+D31JGkF6g6N2AEQ60YmdJXZmPl487MpfmIPxEIYraMzhCeIp/YudqdnRU2x
CwVdeFQET2qbHnD90tqrHGHjsHN6w7eb4CFd0ppS/mSjoD1bDKCk6DJ7sXK/5IhgrandOW/fwxHM
hxOQqoNx8blq6cpMVFhta6wpiZiURMehbI9FMQMCGeQ1wpy9SqrqTIux1/LyVgN7BQEyrpom3+WO
+qHoBm2z+AG9WpAqESFfl+/qMj/JgJ2a4ggv/ilOdehnUMuGfRhqL2M37SJ18vW62sYlioBZQ+MU
H5E9r6DibGw0NuilPoqpfhtqMpHaTsXxPW3Msbp3M6E5Os+YLn5k2/p2qz/4D5VPV2xFaBFgxJ5n
tghQgq4kNMQtpVWivbTrb23osyOS2Fvrqp5TUd6Qv+io8SesDuIJE/NOzXyy5l/HIorZUeQTnp4n
kQbGCsvNM18rCZrqJp7704wAdJuywVBxci+cIa5jnZ3SMJbqE5vzozALQgfck4yqD2hLmPlMMH0F
NUSUMRwlLCAXGFGsp6rqQWaSXGUs41eQEwGbOZJmKJb3A6EIeFrd6wzviqnMLU6/0QNAmxoZW4bp
72rWWr8w0H6CMGAmtKXKviALRqnV6MfQ4XQ1TUi9Lts3q9eveU4ulOn6SfybAiYuWRVI9XVCJt23
4Aw1vn4aRjXaaOQ5dEb1UqryNlfDZWTFbNA4t25ws2qYUxYlHv1R2G1bA8hiPO4SF4qTIHG1Dm46
xdhYYUSU34ik+v6+sBxna9hKDSYm5ntUPV8Oru2WRlGfCIye+QDNN50JUM5AWFdCdvvNqurPendK
Kpx6pNq7xHjYenwslejQGLyQ/MgBDQUgUSN49KF6cQF5NVwfqXZybJZ461SBc0FoYsNSt9JHUhaw
x0/6qSWbjV+9Be/ASI+JUiK9Lq98B7dwZcdPocZIsJR+C31PDvq90h0kBcYtQkkejeo+jh4Jirg1
p0FrH2IqkUpFkYDhKSj+6ta8kJq6npYy0jJuBfMqT8zlPp4IKTL20LBsfyrMnSG+5wBnyjQwizOd
hkwbTqtoG4aGtS108wjC+t5n5FeU0ZK70Ud3MhuQDwTxldzraZNcVSf9SKgL+qh80Yb2XXTxSVhz
ua26ObvOEzaIMbhNrFtCdd45gXsPUwIOCOVCJksdYqhe+BIsjP+E1YsxydeJla+XsNgPlKPsftRW
2Qb9O4IjMkYY7ESKXxJoYo0DtE7uJ6vZ5HHjdxJXE+rfeW6/7CU9BGXjgbeaIU9c7eilj+QHbpGi
wdlwwmPBRM8mFGEyzOAYAD1fEVvy7rbWFsM80BnTZ6bQ+i3/SC+pO1p9O7jd+J51zqFrg+VhhKve
jNRtgKn3lWoFDGnzgzI+5mVk2vy4GFxcOiHLSU5BhvSvSo95bt5qYiX6JrtFr1EfH93grRpL+jMc
LiFmq3GBYhrTQEs9aD+ti3wBaxYsaYBnBamEHYbQSuO/U13jrprNbjUEPFLYoImEh4RdedU4nSkz
a4TViNHY+9nbolMUmCzOg2ckDZ4NQXVQodnyArP1OviQK1tjNNXaDCRNbd8K4ZNHvRgooMH0Mwma
dv1iR8ssLEUP2f8O2F4N4uMI5nMPBFHwAHf6Aefx9+SEP3lFupMCJtbmxms1YgYF8hP0s1SOKP9g
i+T66LlZRBYoCyXHNBjecrg79onPhP1G8ELGnrnWyTY3UPCkafQuNBSKs0XQMnwq1BAzPIAqpVtO
CRbLLOIoFk2ZtUZuSwaI3OV5vAxDeAxBfuhgl3WNDCZbhKNnV/VGw5ri6TrdHstfLNPtwWyt8eZU
9cOOx0fqII+IZ48KAV5ljho+aMgaVSsSOAJjvgcIK21r3GgjEkBLN785Px49ODCz+iRU2esDmq+8
2cZJ5MfRsF5s0yX2QMJks29k8Au0b6s7imd3kEIdcqbDtmET7US/EiUg27aPoiyfTBMwMNmQYRLx
mkwU4+5TwaoZnj+DMuqUytBOuuXeAiUEqeSP4Ut0yPP04GbuuTEwOFFOBlp7nUymZ5DsGMM8Kku7
TOm9scHhtAz7JUbuklK/J2dgqLZTqx4Fa+Cpjh/V8JD2prLGfeiYz4MZbt0ieXWUCRwEhFxDaU4y
E0/dKJ5Sao1Gj2xWv/XWWaCu4bdpnCNiVcz2X+JA4c+kP2r/0vwwoeC2SM4cDVYnw0NBJiBZOw1k
M1tAiGjTazp7C3wvpFCGQoynijkGmZ8a60SVaHP1O9jUR6rBls3dk8ZuRi0hhBrIuLuaNUVEUpqT
dJd6EpiQgtcwu1mDvbfTdMOFuY+a4LdMkDrYYqN37Mf09IXuH0FOcsf7DEopzsa10uOSYOfi57VE
66SeRWP5KUah/grX9VAn478VCeJliQ5sst4UxkODLEGMIG1Ie/MEJGZgWlY+Naq+C+jDSrO8q0Z1
mJp4N9bmiyVS8PgoNeE14ZCoZwTd1q5tbeYWmL4XJU2+yTDQGUI/LqkNJAx9O7qO6jlDTBSBTGoF
DNA835ByfBJOcgxzgXUqfw0HBhSAWy7s99+YmZ6sxvwCQ7xo4L22VW+BmntDxAiVjpsDZ0f0EbtU
q0GsQppLzsSHO9VDGr6l1T2HgeTqRFGm2z+RoL0ci/RFDQI/08Y97qId6APRKF92zNPEwcQD/zTY
zaGzGPEOrCp4NUTxypSRBz+7x3VI2R9Enk47EdKZjWa/FeQ5ZcNHFk3fqfS1WXDK1dEPg5t9o2dn
yv8/GdADxCRI4OVnKNsG90aU175u10rV/PWk7eqmfpsQDyLK8CtNuYPl2XSJ4i9xX0AAj2STr3Px
QYoenhoHHJ0oDmECbtYJ+12gOQKRZv2NIph8S1Y4kuWeiR1AiWl2lV6/MTnRZHUI4+wTZjLp2Gn9
MqZcZhBfVulQ/Au79D2osn8k0P85o/wwAmyLTWNjweAob8JLMrAGaW6EmrNXYsEVYzvMQ6b32D00
PEnL6DwXuy5mMBuVbzlovzgb0M/yPTHuzQuTJoA8gSFRdgp+gk1SCF+xYgQOZHozURaXNhyAyVvf
Oqukpl+E1KX6oqC/kC2DlzQ4Gbb2TgZSw1h8+ojT8jSxACTpDH4+ajgkkay3fT0h7hC8b8x1g8l7
PXDDJAzeoFqM7ltejgc8fnh0aX6zmRY2hU+omajdhI1zTIuu9iLgRXsp+Yx1HfUJspYwtHmvGEqz
TiixME73jIovKvcByUVl+KvZbIfLg+R0GOKvmREooJtoiyYvXKk5mOXSaeGJSf3Xthirm2oOruDF
FZW6GXQQVWS7YPVeAUfZoPs/MRd4ZSy4lgRZYdvCOkb4t8N4UCGoS22+algQrbvLQ2WlZNlOZWhS
VsrVHojKdhK/zkhSapJbaucP9BsvaamSgoLNbCCwjxykkl2bNFpaaRtWeVnfZJpehTK9Eesgq3bd
NfU5GZN9bP/grjxURnCrjCjztGWlVHJbh8oLCpjdXGIhi6I+IpW1RiYvfTvQPuqIZ4oJw+4/js5r
N3IkC6JflEDSk6/lvZFUci+EWoZJ7+3Xz+EAi13smO5WFZl5TcQJOMJrJIRk2KbWsXR2Vl5841q5
4FtDrZIUX/RVz6A883VD7D0EmXpZef53VQW7CM7x1P7UyAtWfeZpFNZMrghnbm2cXV7mPeqwO48q
WQ5dnkKjhZ3ZhP4PWuKl1k4fTux/1YzVrILVD6rxO97kCq83BKu1aSDhMowzpqZTOLq/DmMLfJoI
Z23fOzrZa0Y1XJKvUVoeXBW3fK3tiAletNTdRyE/WmXMmzBeTh7lwMl3tae/67aFVp3VrYizdWMN
d9VbVwzyh9hDBjOSYwCvaWEysQgaBZFtfPgtdAudNTKml8nMH4OFrK7WQb8SSYIEt8S+M/kspgb3
RafywafuvJcsLqBeIgAN/z9Nf5rxO4NAC7jo5pExwGX1pUfORsUJRWh+ccNsjVBiD44cp2Gwo3QD
poZYrX3gMHsqHOY1RjIe3Np9BMbDF9HVmxwiXdA5N2wJrfyfW7ADQ/6Z6lB3WMg6zHKopPvNUJ68
pH82NbXq3HybpdyOSb9Kq3LZstrLdP8lpNfAWvzsRs0ZSzsWlZrXwECLRYJ90AgfDRdyX02eJiO4
VAlaRxFSHGG2Nu6hTmlmFkyEfUCG+TIwkefjr92lIj5kdmRgK4k/pfgMGV2XFiHNxhe7vePQE2XL
3APx0SEhDpNAOT7w6m5XyJ4M5zqXYaZclCjFPWd6Y7BMhPAa5dMeGMoNG+cBwOqxkC7DX4u4Dk62
0MkuJBEOpKHV/0KA5spw2KXULyHfbC0V4YH2s+PyK4QjySOvxCXgh1hK1ogVQdmVgJmq80Nb5g/7
Sxh4hbvBSov1MIVY0o1sNxIE2QA4KxN8kLvAZoIxrkFanpBECcsS/55Hlx+RVKA9C+MdwP5LzsmG
KGZV4n9JSCPE6BTt1TSPRxHokRYzJu5HA0U9yNon3OGbHGSnH4lglQXRKkyw/DSXJEuYyEQsJtn7
TB4IN0jBd9kW6x4/t2Ly7JPCASYrhr+YQKt5IQF9r+n09vn4grXzX5MBP0a4Gw3hddKaex4cuHOZ
1Kc3ybTHNoH61EBfLBf5j8cUHV2cBp/CU/sSQ6KP1MCaap4l+MHYgOUmTtNXC/MIqz9GPf5Z4E+o
wxRPNB5tsz70uffUafd6upmWvpuTAXR0VOLcehDMxLKC2l1Bj3VmRAEURxNxhVEh8E0wLI8ui9Fq
a2slhmLnq9INLox7WFQPy5Dv7cSE2PbbbVl8qMRfjLM41Sxa5p/9CYLAgfqE7IXI2UVD8mIwxm7t
7qn1D1p+s1L9yWqMtSudVTVLxBWWeh0Npc73TPxgm7aXoUL1YF2EYe8BkHyzZt6kDSN2SnIT4QgJ
tIew7G5lQTs0QbiAFp9Vv/Cg8TKwyEiL8RQZxcacd6hJ8JKZ6Op7/Nw05cagA/pmvLYcpUOYqPrK
pb0Q9GiGI09UCM8hpsiZmPTlUkBrLDrr8H0Ca9sWzHvbIfBmIfEXAkiNTm3ZN90FWa4iidBmYorP
YhSrUmUAjtRGkywhxm6dJQS14yyra3UapS23pgUnvDBDRmbB09Q652RIX/JRfBBjvhRVf/R97UXQ
gnrBJQRkG0OYT8bvtjLfa8s6QTNbRQEUIAIHX0udYz+pwGiwE8Hdt+Xa2bUuwnjbP2YkChWPgqui
9Qmy6aACOiy5dePYwa1vaoGJ0dyB2XbBZngPowk5bUsClYFX5cYau8fOFptQIgfxx2gTIFTRU8BY
5V9pijfPYAsTU6hAErXNadfSesVBOiNUIZpU1ZnDetmQl4EBpwFUNj4a8MlmOt4K5heCl0bp6TXh
QsxrsY+9gv1Zt1d+xxCa+qnoYeG7vn3XGWb6AbNVIHccZxCqUW2IZm3OOY0CS745kNsQwL8fcKzQ
6+Ji14Zdj7AhCe17390zDbNHXHsMSJMTQYcHo8YiPye6IIc1ex7DbLwpkXzhpnwnohZwwPyjMSsa
s4knyjY/7TbFzrxN8xFgHRu3Bhqr8ToWGvPwIDvXQpxcQq0146MK3j2SoPIo/fL0mQLRHiuQzKHU
tyUjas6o6V9ma9ex9jZDCow5WObayScsPWXcmcAND233p5J4YnG0qUXmavewnhDS14xVqnbnE5+l
O4laOpGGs6D0LjwiBFzkNTt64xN4rLH0C1QEkdr5ElxbFlssiq1wHbNWD57pGjZVQp2b+zfwxztF
6xoHGgWj5j4nKt1C1fNR8nKtz7gQstxpFZglvaVDdG/I7rVRG2FuKHCn6/U3M8+ZEQwuh83vfACD
YD27YtsyABbKPBdDc8B+ckBfunORD6ik5REub777i26NATgxvnDoDYZ3I8WV2yzCFgObuWK92rDL
G+WfNqLq98NT1Zi8DB59f7CT2ptrDhht0E9FW0a5KIsQRyVLX7GNj2dBZnAbGLOXSAcWhPS9RiXB
2+XRql4Vv/SUn6LkO/UfDuniqvgNKZmyOH+W1L3hHPqTZttoSK9yukVjfYg79SOEsURwuuzb5j0w
qwMOT31EEZNlFlgSSU0yCwwz+QoS5Bbn3iWOI+Jti4dbjsuSS1AIpOWB/hmM1Zp3/tQaxdoOP4L6
MODz9LniMpzD2HBUZC3T8cWhVEqZHzHF77asSSgBu8WIg6PLxfIpxO+Ozm3JgGPtdfHBhqoXpuax
CVgp1PVhRDVNDsw+BHJWsO7y/d8kBdvapsilSDGFnxE8OdXfwOjUSsJFhJne0g5Ed91dr7vJaq3b
+S7w/wjN5poFGDZx99YbA2pr9OV48britWLmEtiwxnmT9Ejj13s2uw8ximVQ1buSE6bKP41EAv55
0lT5AANOvWldRYyRL95FNRlNcCU1LeENNS2P5s7bG6hJFooU6DqUSJnTdSY5u8zE6W/RgFfaUOmh
c7IV26xTDQnbybqVrLCwhRc+REAOaI68TxYYl3R4lfE54EoWsyWYN8OOnwUCod7s6UyYYIGRjKxu
DaJgF/Uv8ykIUQ+y5Lg0CFhzkh8ueEwUAwi1/i/Ns61g1dsR8KQP6AOK1ZDHL0ZxcyIcrX8h+07d
GFCrHPPsqaH1juQ/196BOlgq87mxsu0clc3dSAFDuv09QmDO7QTXNF/Z6tGbzIXGKzW3zia2KoHk
cQshi9UrxgNoGY0qjTdJL6mOFL4XUtT+IS78CFqbf7Jyt3poP3PfLJt7bbE/DyN880kxvkVZ96fb
OuHcZtOuwJ8kS5epxc5Ivum8iFoBO5gyjUDXyp6taT71LrIe/eBeoBZsOyxtJ6fHPNi38qLy/F62
ub3wgvK96uaUNyt1X7ty/NHKYEBmjEvMDz2yFvGygbbZu9Y1bi3/GUdGiw+Dz1aX5seUTL8RoBkl
Gn5B0mH8GpcSk0e1rTIdWYeT5QRrgIV2gdPJ0Ur2ma7Z+4EBGQOV7ltiMgfIKeudkz/BEypuafLC
tn3csKJEMFtWkoy0OoWt8LA4XEf/X88BCCA6d76ZTefTZ9XtRPmrxy95uu+RX6feQ0ekOGa0w35K
kA2YWcYXvucsMvmX6O/tmG2YllWShilb2t6+ssGGxRuoI1bxNXHwE4cIFRVIPWt24tbWDiidaYOA
ipUwRNJFbiJs5GMP7GNgveNOdKOdHkHiKK82fAmfIWR+73mahSH2o+VuNH0Lk5L3/pAUS2AoS9Wg
cco3mHkplO5Vz3TwWtPYE4CNptiMWN1jC7e7B0pRD50riAk9npYTGgnzkWHws/19lQFWCiBB9PCF
0Z9XvxHyEGCWW8yjSwt2rWg3JdiDGM1cWrDKqnluf4csWM0MM3tnKt5yuakcalx0cBXK7LmjDTiO
kfkMHnntZ109GnKxivBQqJ+muonSXZlk8RBi1T3HTIPxlBwYGUUeIkBynFPX58/24lfHkoQUn81h
PpGFZyBQkAxgjkG/dzl/CXbCvbLq63OEyaYl7KG5tBNg7t9SO3q/3UjDqx14U5Yi2ufFe1pUSLDC
U8YmD8bssakusB7Be78RQih1EqSijlMUpFFJLiXvFqNIenWA/R3hdm8A8RZO8VHh5RTjKk1OHmW3
GZabhrm9pboVw5blrCXQ2FTbtLq5/VSUzDeQjlcLycxfDy6Jf2kLD0jwB8gDoDCLgDeeTRkeQ8Kj
lyZNix6hCSqWzdf/Tw7DDL/HWSjzrZZSNbizoXxnlx3aLmORN2vyj1YYOntGnU2OcV57sq3PoHZX
vbn1YI/Nkag2F5I3XWkkwOQVxsnWtqZ9j59N3IhlhUCHAmSKDgCO8CbAoHeXURvtBbc0y0MP8zHm
K3bk0HLYMaLrstD5HeSE2ZuPJsVaM+Lerie0B4D59UhfOXw0cf5uzwZe/8UbGP4ySAuoR6P8LdcH
5OefCcFJHmVipe7KOWWyPjk1PVzJWSmWqvto+JRNLimdQ6rgf3u8eq1zDyycrjmkL2fRynrvIibK
ijdkfsxc3ObSoSBPrS+UAr7khiipOntIYiEuXwweMQyIvtzqTPTDfhPaW58qsjR3dcHCCQ0MTSLo
NSx25CJQ5PQPHzBBBUctLX6yvN0n2Ax66xPOMbqXXW9Fu2AiOAU88IBwdMZgO6xqDdqRjO3n/MCY
K9dmVEzoJismbLXL0Ppy+NQKYvyK8UtW/FDTE6k6C3AGVU1KpPnouJOHiGem+0OmidIECS5LJvZA
4G/XxGLyUqO1ZlOps0Y12hgcCwjEEURRc3A6kIvs8acBYdWc1zWuXYv2mpMk5B2eA+wSFswjVRqm
Ip2htCKvwEPd5uUvucpeKm1+rrGVWhlFiBbLZZch/2Nbw3tNQoQZi5dMgRQiSIQFu6sYXuntv0bY
AEHG6dbrDAzz1cT8smC5U7Q5YPdnC54X64gN5V1YEYlZ4EMpfbj0+JWWhESSIhBh1cnA9+ZeNU8i
Gbj6CokB2bXtJiJ1g9FQamzLKMYSxQ/KlmAlkn2fhWJbBsHNDDPSHckpGhj5qCDL1uix+zdSrDF8
1t95UlC3i7JY5bEVXsJWvvrPfmG0rDYi+RrAP/eR9L+0tFlHy+meDdTIPcjBGaYS2UwubTa8qGYR
B1hVT8H6FlsKRTAQeos8E2xKKXrubhKA/U5adM06E1G+szX4Ylt2cPR8jIqK5egOa6hV+4mFFYcJ
UsjuqMAyd+8tRkZfvxj5D864RXBu/VeU6AdJkJAz1XufKY6BNoyrbk0IyrTQsA1Ki2AkDTJI6qj4
9P9/EUSAer0jxYsGTmNL7hn4j2Vu/sV5X68yG4VwICsF2VD7R8Bat7FKVkiBDwHJ6r0naVtU92H1
49HyLVryKgdN7+5zecZ6YBsFnVwaDeQMQS5wqXsIXsHRb4xS3RyDuOI2+ohtdBaFidER8x0O5tZY
8xi359RjguRUwvyMoFdVIRUPfPIBO0iQT8VzRcIIkRfp4OB7akDvBreRUCtbVryADdNNZ8QtIMFK
EcuFbmrksKjTcdnnFmDDDrvjlL2pyX/vm/FE9tJPz+P7KvBuQpELtqOdhEdRFLcors03p+zTtSni
E3QkqoFtz/MUIfDB8w+WcEZajlOC1PnQttiCJM6telUj1eId9ozxGJvEVxicyLk6N1NJ0th4K6nL
LZPvrj1pEkgbSlKp3HfgNxo2HQ2aetoufct6/mO1dZHTU5XF5ywNXNiO9b/RPwJO/mzGblMm/l0Z
7Tmz+C7LhGUjIayZ6/2i3GkWAWK7PDZOpaHsGXNyTSzzFcPovaSxmwMveiLxHO3cUTE0/FAETrEa
2pkDCmy8JBLym5L9x9DV/3QrQirbENAglyZWD4zRyBXYxPCwBml/1DvrOVMG1MevGlFlWfKXOy5+
JoW1+K3M9t7RYw94xRsc7xk3Bvc0U+PfNPoS+dMon8Lm4lfhJpE2F1mw14qXzPnXojAsXZJ5SdEd
sz0+ByN4LjE14PhbWSoCL6gv6/Ssxewm0FEXAUKsnCURss1iVRgR+HNrV1rxPeSSxjkF8eKRMFsk
knJVSPZTCkkimW39lhov55CfRe8uQZ410/+mfTXE72C+TQF/KABItnxvkGNGmUlz88NbfsiVgVwt
276SAI2ZR9tWuEmsKnykY0VaYb/p/J8sLtekuDD5IrJtrvsBywc19H9rX3LbZcl4MUAmEItlbMzE
+iLhz9DoQbkfAxSQeoGCIWY83sbTbuBa7UdMtSMgIggl5Ujwq5Trik92Gpxtm7BNm6T1ETrDE7na
O81EYVVa/nfeZAdyXF8ix1qU1ZmF5qpDu1S40WuuH7WSKSh9ghnK1cDOsUTMV36M/gcJfR+dHJZk
9zxXPqQalyUf5h6mRKvsnuKWTwyiKOJwOTEILUz7qaMdZ2cKg/Y+1dDi4qY8+BhQK+01jKr30ILP
ZcMv5/B2wGKU/zyStHM9u5a5fZgj4HKSbQMKVsHYywhxEbstE4WOosFBwRzgFUaE0DsM3btNEO6V
6K5RDAdvJC2Z5kI3LxXDLJO1vInD0w0uds3RpfXrLMZV266qQLz6bD70stjlNMQKAJVnOysHPUVL
rAxQ314yvUMpncDYaRt1Ds27ldVw9Nk5tauE/wh17YmdYu3aZoJHBdxtjaevbiiotI8Ox1xe93g7
tlbDsAmkZs3drlvdZ2eOy2gLn4Jru1slngPBl75E93EKI9/NbPM15gvIaGMtssQn9uum8JZiGpH2
kioko7NBE06bRCbhKk3JT6zqV0p8Tyg+kmOq1zxWzWHev0cdS0id8TOZ7vipfdwJBCwJfDDTzzj+
ss08EC2E8uMstW4X/v2pyOBf5iaoHzAI1iplwZ4bpxQpaWEeFVlAmcbDhowk6Yq1Cn6stl+PGZMx
qFRj9OD8X9RucEYp/tFEzz3ZDjY6RrwfN5+exdaHW8t0wIztO7zXtVDY7mwfczr1+pizdEWRUXE7
tuR/kAQNISz+mGVPrdT2tuOvB1Gc/Ci7zfbJ2L8XEB5zzrK+0vZIaAkBAfUkv7J45PdFpCvF9BJ2
HAdTfwDN965RCkUCzQTxYZN0NqWebqHbYymvnwYIc9wpJelMjJsYk9QsuAzFzE4eZ5W0VP8GKAJ2
R2+jyjsB6OtuBNZj3EkgWuBR2G8BEK68of1WWfU8l1YagpOl8tt9if/GEy3q8CJYoLpf6YD0B8z/
GSgAER115LpN4O45XHhuACYKn3875f3vjjB0zjXvcAaL0FHH3EIcBBkld819WlokBXhLesyqrf4E
gsGoqY+xrj3X9AKjfw6yqwvJdZDJF4E+G/NnUFezbvbu0F6yDNYh9iSMpD1vHFwNdjbowvRxLy3x
ZHbDkT3bqcZckdQlRDHQ+D5BhlmZ7zMiwn15dTTz2kgaWvID5fBsTOAR4s79VTSxYftmW2TGAd2D
DfXAR7ELEUo09WZgMGrRRJIZKcwC3hObS/HETC/zjA05B4+oH3f9d244WwcDEDbcva17fNTxuKtt
MJFO9dF6zGImtjWvg9x59CSpWR6VlkPjMDZhdY8G9y0a83NpEOgzfz9wkU33YLmvPmXloE1XZ3bK
zDsdXg+X+RZbk0w0V+H2q8R9V/nWnH6TMd10bCtsBYQhSn+jNnsxePgF7gZePEr1vZRQUtBGKxA3
8VhvR0lSjtMetAaBViO+YareACqR1vBMlvHONvuD1qKhAYOpdeGuMxHVdsmlSQh8YBkdIFvFAHLO
mVPaOapctt4Rn0+5MZR4UT0AIqvbdqaOHQxLkJkgy1dLLbulZPmWdbLBgsSeCz7CQeMSMH6DfsZL
LAxac7LD13H0wEPoGs4uLiAU4VEh5+TF671t3ZWXrvh2KyZZilef9qCEt9PFe535V0BFazRPTVFe
gTfTjbZru4aJomlk8Y3XVIveu+laMajP9d+qfcTKhlcTzzoEztStropDYzZw4wo0CgMCWe5r9Lwy
JimUviQugp+ABEOf4sdLp7dguhDO9mtVG8DXW1IvUIe9WiR/eDqK5X8INAAI+bcpacE9+z8R9JO8
+sjIn2D7hj1ZoUfswuyq4JMemdDvmiBdRiW6+w2NVIYHOizIZ70DlwKwyroG9ZEefDjj3HAFa/uf
iJttC/RHoisLknZrhfze2icl32dJjY7xEYMP9HC8jxmjzpR5KHNsdn5cRZd8YuhLZgbKvdRsGG5/
xoShmumnnuMrjZw36UDSHN8r/7fOtBUZr2DSdl79Ly6GrWgpqqV8okrVWDTB4d479htCrU2Vs+b3
0BBT9ubxKa/uk5M8Cfu5d8WXsG/J0K5Z3C+CFmGM8xdn1glSzQJ3ZVEGXxkyWZ0EdVkIYMKAtUW/
GDmk/OlP55ofkr01oN0B2kO5vS3Nv1EJXKdib2OjS/WHkb8ArITiJ1DC+uAZWdaCdoRJhLyQPC76
ULhrqM+jzbye73CCeOVltrnZmrY2OMwU2uWErD93hEdXR19Kh0af9k8pQUJkQQNfVDtRbPyelcKI
vc5+rv9PB74ZiXWffUsZie4hO/cBJITM640VljswMIfh1y8AVbaAN8KhXgVYElqrWklkdAuWkXBn
zA1Srn0cSEZ9/XcIKINeDy9y5cUoC0GUQxTcRd1ZmvvqwaJFUIAmu+7On9Sf5HG4DLiCnegWJneE
4MhPRWkxjnn11TXqAOH9SCZuwYaZbe+9qO46Tds+PoUKv9vK+fTyGcb1kSPMayv2nnq5FhUn3QF6
4d7gpLH/9MHbmOzXTQj+NTeWO546rV3aIJa7mmfrqsJ5We8Rs8ZAaohPbC/HKjqWprcFv3d0a+ZJ
1g9yAB4e9Pce5YEwFl3FULK277xT1Mcd75Xaki7AgKa+mt1fRmJcZZxN7jSYWPQexkNpqlv01ZVI
hSaojw4Xejlgle2Xurg2qtgMjbi4x6h52EA8Yv0RMNccU2ePVt9JDwAXV8R6sjo6VqwcU1ai7qXh
dx+q4Zt4PaJtlF5f8+EzDeCciSG4IJPIiESLlnZbETTYR8eOQLdDqFryoQHxci34KfQuqnYHQcKY
WGuJgqUbx+Y14E+Ct5bxPGSokdQyRkNwgtBxxFGq77Q+eyH3RRxlGa6Id86uU1DLO6q6FYm4sDew
3KytiAiZINYAFpoukVcj85Fag3YV4xInk9LM0a8shZetvRoFd5pY+P1hY42Atx6y2OJ5JXt5Bu3U
rqMfBi24tDb4sQFKG0e2MMOVCsovQnJn1mz6rmv+tKmtPWydcOMr44+d0FfbZtE5g0rNgR8cJHj0
kw9JkeWdR9cIcB11wyEE8HVswKchES+KsxJWSg5FnbDWoc01/C54s8wOFiBcou3//7d2QI6FXoEy
dP67eAN2WjQaT2Q3pC/o2m0q+xrxzHeUowXQumi8gn6yj3FjookWGe+PxRzMmiM7nCa7x/Qpe3wx
0j0orbCvbgyNq2mmaJNZ5Nabdq6tpmZyt/noMcHIXOvICPgnNEfocYb7qZHSQHnVu2tpSHGsCwUE
MSavriSNAr6YFsFCKa1/fZXII0FH09HL278MUOambmW6arUI8ejU4/KE1oT7yxt2VUEXMepTvetH
dnmD11k7z0lv3jCW/KYWjFI38DedBZK/LVGkzNnB3gwF6LqiRHVbEUhXRwVOh8Jh8mKIQ9K2gh+w
u1fGkG/mbOdQAXhU82xOuqBVk2bUD0GS2bsKHF2cCvvo4F0YW8jJuWMdU2SyPIb1rcxUjtkX/yT1
KOiZsL8CHXYPTcX02ydpjNpDN7epCsKTCi9WP2nHvH0NCbU+gWDU2xDVjGG0+FuZk2kZUGxHC5k7
+BPSt7Ys91mwgyaHGwiz0cbM6k8v7MCrcuHaEdhIssxJr7Z5sCW7yNvU3vngrKOslkMYVvuJBxhC
J0R9nRwrHdUTmZrW2ZJ/8E04xPLiA5n5hAJG3Grgm5SAAZu9Vnd3k8M1hDnoPGHamcQm1vzvQRZw
MBt6SVX0B2XGHOVF/hkitTpXwt9pU5USPpz/9iMTefTaEIP88FgP4mA7mPxsv8zXkW6uSdky1rSq
jNVEEm+btDtwtT03EHGEDzNDSVZnqovVkcUezBswOB5RruTR4eaMW/paYmoWbTt6qKK2k9/6u0ZQ
sefmsZws2Pa43tjEW6iwUp/KYEAIAa5vmOJZVgjVQFXJXuGRwfbVn/FJY3iiZyj3VcIczMzmcXuI
2bB3MHYknsQiwiZ+zIkjBOsk5ehjfbkG7Cp3jg5+J3U+mpni7c4WRnMqXyxRziidztgOZf1wDcxs
UVpcofuxNsgHkjz1zDxZ2aOGjr3vbISbDBi3ecJ4LQe/WOZg9ALznLRy3BUWEySjgxQLB57cBG5R
Ei44q1KT/asAkDpNVEV2CyRiAHBKIvGG3Rs41FENTO00ZKAhWvISVaZv+tWbTUGzk8pa9bMRNmxp
9uI0nEM9WN0GQ37Rk1kEw5EsVas2Tq+3107V3RVZ8bdZRfF+As0RZPo5reC4pN0YYqVC5RVyZbnJ
beJhWKDT8kgXRcZbh3AFvdz9tnRO9Fhpc+cYUCqlhOmkDrRq4EOsZO35dEheqjZ9BdvGZhPbfKma
YePqPf57RxHeIfo3XUU2zPZYbrz2pQhleTFU+GvGZriVeEtRtQpnVbcWQLaYQYXMgQC0RNmPGFce
MeZDz+mnlS5y3Kah/eQJlmjGPLJovNewruy1brY/ZdKxj+4kYTo7xK+kBMeatZJIx7IU/z6osnAz
kPpB7eTx+qatWMtE/JDYwLhAx0sIrCJEWY8gpR4lQFgfIttouO9622AXAjK+9228sYz6FtFBAOU6
MUhfVS0LHC8Dcmg2+oM8PlwZXj8sLDn8aKEBMS7MbNTc2WOiCUsY1EI14rvKgmorprOW0q71BVI9
KE24sMn9MVoPG34BnfR/pn3WlsdCDV9u7SSYxmlPKgP5ajqbQ6e8/+nbID+za87PkfY3BIN78LXB
3haTc9OGOD44Nihb0UYnUZXMgTRjPQIPJ2YWlm/HAo7KGBd3O/Z7aJDHkaHXqUSM4KMO8Wv5rBh9
770mXlYFBvcCUM/C/Id5yV3Mz3jp9z+x0L5Jjj0YAXhht7aL/cSOOkYrFMTWM9IPK4ZPrhzMQLYY
nxCVmXev/BwDfcccz8T8CfMtGOjZWqWRE6lXa5xYPdRHwrLL2bweDFxNbbrVjMYGdicPfGdy7cks
WbnM2Zsyv/hFiWqdy2XtsD7XDXoXlbbEXMFjDntkwVDPTBqBqjsoG/ZFimiNNHRvEyQebHhT4CgH
HGMQmUpOAmG6YdwvlJ0f5of8MllguwSDLVRpRCq7TyROBjuBos0pgPvnBFE6iTihBv1wnYLRcuKR
rVgkZ0aRHXHV19CzkmOp+Swkx7LEsEC6RyVhJYg3ezAPaZa72K0c7oKgITwR9/Io2rVHZi3IubSg
q61cDCItlE1Hpw3P0TZ5jmz2iYdWsPlsCsc8mzk5NTWKNd8pLqVLpKvhUphxP+UrFlAp8/ggWCei
EIeU7HdL63D6JpycoZjtYrkOH49VTjU0n6pp/hLLoYLOTIDAWb2TI5WFwIG0Brke6+DIaq8+pAEq
bS2ow7VHv29mSm2kYf8WgfMWEYfO31ZLznx360tUb0mq4eJkPYuL9COp3P44Ne4TAjzSvDt4o7br
gVi3eJfazsaHiALQK/nrDevL0S24PHEymr5lL8p4AFcBjQOfCm55163p/1T5w0DpHiczQGkIrF2b
Yl2LRWHCXHAKZoo4XBUE0u8R9tbsqalSJJIq7m9dWzRbFesvdRFb54xIBRA3CGHhZUtGQuwYb+jy
z6CtjYcfsHntLQDIbW3+g0ml7fMad/kwBd55mmXYPc2D1em7pPCNo4VKJ+L3OBUoT5Ym/zxxLWND
oi32O5JJXoESppsS5i+OtOAqS8iPUzzx1RTwdPX6n/TEexB1lDUQAO28rNBDMIesymFTGvg3ogZR
JHMLINMk0vpuCFWYnrnurOaJrcNeIxALC5N3UBEAfvJ/8y3tPuhZWsdVmdo9fOVBbCrXmuFtxkmi
CWHT2iygxtBJO9qejxDxWcOa3AlDIJEpgev24ON4jXl6gP1iADSvGvOTRZiQ1QpBNt1oybUqC/NR
uTDZcgCroS6iNRHneMHlp7KG4YPRvSBVYCVz5GdV0pWHJkMtYer6K6aA55K68jrF4cGid7gAxr+w
+ek2lGoP1PIkuenosPKaP1ExOpvJRg0AmBtonu3UvFo2O4D63Bn5abKwU4zgV5eOtDV60cRAFS2Y
x/qT8QlT9WsY37pmsM9N5DQravei1H+yIZXnERGDZrG+tGRwhh5RHy2IXJpdIrfObaAfNAbhEJ4d
l+WjlXhHTYoPf0C1R5PJLFGbDQneY2zJfM7dHrriGD8x5mGwKcuTY/twEeHFAVv3DkUg952gb0GH
3K71hJuoj43jMDTxlU3rshT+RwFZHT0OKZmw9HroVIvOE+icQ9RycNi8zmNaQSrezZlIycRn99H3
fnryxjvJhAE6kjkYxWHSlNKQR7Gnr8yqwTkrVLcPyZ42QWKh8zphFoDjo3UfGOD3Y5gYm9offzIp
rK0THjtSrjKTRU7jGovWslmrZ+0f8Sp4WkKmTB0638xGshO2KH/5+oBD6OUphbmKd9Lvl7FRffau
SYOR+4DOgk/dHR/cnduaZnxnj5xdfQsSzWgIf9OzEPF5A79U7zC49nUhzhVbw2yIBxjX9j6pRk4s
RL3yP8bObElu5Mq2v9Km54Yu4I7Jr3XrIQbEnBE5k3yBkUwS8zzj6+9CtrpvMUvGaplEFVksFiIA
uPs5Z++13fnRNgp1zUaxAZfosIFPgHhbmvkAS4h84tQS5DUiJrhWCHzTAynOizYi+hx2gbw6CJxK
LQTYVhvTHu8ahBI5vJQtpkxi3NFiLjpH1xgPbgx4N3ezYc9M4q3VaegjEAFTHRv2JsHcY4TNAxNA
oEmAIvcDNxoPftY47dnxO09GXC7hAxezE91u7qwYta9CQhOX017LfANbp2RgYnHm41EmfE2Xu7yL
vVI8onZHQYIGdpVUyTeE4kzoNUXEXKautZU8hjUyVckiswntlOiCWgcZOEIAFE7d7VxlvQmrpo0Z
5vDbK3XO28ghvy7ZVKOYN6NN3APdzFMg2/JzhCYvUVVNEZAWiADUTWgaXvjDqGFyaFtwMDOZTGON
opBO7CbifV5l+UKuSsKfpBzBLokRKc0OzN4RN+4wNDsH3V1Fpno5Ni96oJHuU4b3tok2MQlMBs5o
dltnHF5dSPstHNghYJ5CEUSuhdGM2K3CwUMrjb03r89Nh35F2M3BmO2fNQS3TTDjaqexQ/ps35Nl
Sakyjt1qVJXYUs8g44xPw0RGshUWd0AhfSALO3K+Mbng2cTp/p3sLgXLsDjxnEjv33UyC8j46YNt
aDwYmnMusSdindvUGIw2ztyii4mOZt0N3sAquS+QlzVQ2jfBhJAS3ky7QYc8rtNZ7f+9SGMBVMec
yWvlFN4oDhWlA8TaAlNuo7/Fkdo6qKVJnc21h9JHmFJEDQGE4kn59rB/Dy/9P9/H/xv8KG5Mr4Mi
b/7xH/z8e1FO8L7D9sNP/7HfPmz/Y/kn/ud3/Pr7/7H7Udx9zX40v/1Nl0fv6eNv+OUP5V/7z8va
fG2//vKTLc9YO913P+rp4UfTpe37BfABlt/5v/2b//bj/U95+n26q+P8Lt3VI3zha/72x3TX5R/4
Z7qr8XfLtQ3lurrt2ETIW/+d7mqov1u6K6QudCUtnd/1P+mujv53nThJUFmm43Ak0f+Q7qr+7nJM
l67tEBnrWob9t//+3L/cuP9/I/8t77IbARFt859/M/i3c5Jc7u/h7T//5ugsdawJrrIhT7guPQT+
/h+yXeNOGGNsLpjbOiaMy3KxjswjYxqKnsaaXlujdJFKQeDUq2fk78xapgL+YIB/L+oaEhhNXhPI
IPLwh6/wn1f6xysTfGMfrsyxldQxeBpILrnSX6+sG9ME4ZFG7qWOWq0dxnsZDtdMu5kN/W1T0aEZ
4SL7sn3pLFV8MegYx37rLNlMNz1UGs5X/F/VeEnLINoXBJg6ve5fGEmh2WCDZOIIVkvvkM9lTV16
QtZn3WFSVIT9ePv9p1mSej9+GseQtmVw74R03A+fxh61jjUVArPLSdpozO7ckwaKGfRZx4r3Kp2C
aWcT3tAxL9VahT4n66EMZJHfrn3EfCWIqRNjVRweSn6fSWOiK9M6V8MMintb1Q8+FIMXlDTQ0P2y
uJndLtNlD8eh+a7Fpf08TOfcdGcwJJBphx7dVExP8WC7TKjcLsD3BRccTFOLXrmEiTsSz7H6/bdg
iH/xLSghpanIx9J1S/56T6MyoOvClrWtGRDsw3oC69upHf5+61SoBiQJlO/dKCvrNDhQYQIb7yaL
4t1UZKX3FxfzMdZYF7xBeHyUNB1b0qH79WLIcYy6pIiTbWlO4+39gbICCxYTU8F4CFEf5Nl46XDH
+qF5iMNC7aiJxX8lZf+ylP7xOZd/fs5dXnRhSVPwvvOl/HoZvhWONCjxt5ukPux8CN2IBENaulGY
Eos1nJWmTwfEjVtyLKVnZMiXaYmXznRLQVk8TKYWP2C5t7xevuXpHO0mkpBOhoZO1knHcZfS9ynI
XbdZTpFz8rraPdWarX1lw7Q3BHKhTiSdmnKpcPBu1t8xR86nZI4fnBjaYpHp87Ppi5sV64+/vwdi
eex/XX5YFs3lc7uEnrIc/vrhZambgueRD98gGgYGMxwdEzhcn6FU4epQpFnJC1Wfp2fjgsKiQhsK
+TiO7NCdgrg5hRS+/tCpO9cGFyFE2dJuas40oeK7Fv7q7veX7C7P6K+XzMps6NKwSH2CZ/zhfmW0
9cGUy3DLgq57wcRMQeMs4tl6aR+Kov9hJ+MKT2fyYprWtJtiyLjpCRBbcpagRTY8kYzQVKxfkdq/
iml2r/ZIKPaUJWfOoiBmhGY8NVn6SUxp5qmJcSksSrHmomYO3XSsZDxwYop8sAuVm093GbJ6mD84
9gxuoxwKcweNe76NR3CU2S2GUxMUbkoir+JpZgyUZIynQFjGO03+SKn6Tn3XWSdnBBhJJ7+5piz5
q1boE41zp19g05CRKO+U2Zc7PPr2Ji0pAhH2NSvDau7b5d8zm4zhBF/GyUAzk8Ka8orl1eoDaCUd
WA6iHMyfWl+jUIeeYVufJJ1Y8HdgB/y8OkdFuiWgLyG5wrRgguHlC93x5ADL3eVTzEculOJNLebx
bGpM1H5/Z+WfFwTFBu3qhuQ8y/9/WBCqSscR69MGVj2YFgm5xUtaY+9P9FHGxEXaOGjFucTMwdiK
HhmX5RAIoU9zey3qNtrFxVzsZtPY2n0dPbQiQzJRmOe4Gb90ApimEhUHOtcV92hvV6IMyX/qNXLt
FhYhMYbVT+Q1C8IyFEaJTdn68hef8M+7vcKZa9g8wIZtufLDLlQBO5xJ5g63qW+z4RgzlauRVflN
9N/0BJq02Vt3qsLvP6gayUiMvQ9CS1pAKXMM9LEgVttDNqJFBZvtbOK2178tyz3QGlpxcywfHaI6
bjOAulVak7tMBhwV9rJbuZG4tzKdYJE+e1J9llznFFt+kmgzhvgk3w0NXVIj0GhxZe3T7z+5udy7
j28ty/1SAPE/W3Kg+uM5p0jcMhJ2zCKaQr4dfVbBKEbgymGi2rQquoVGwzhgxHyuH/NSFfdTW19z
Zje83c0Zv2d2nnWSypvZsqjnE3XsTRPYRV2gV9VJ1cgQi0jTcrf1QOs+li5BsGTLbCZRMCWqqLOa
YHpyM2oxt/02dQ4x9xpR2OTzNXu3PSaFoW0tWm6wxJnl6LYdHkraq2zTsdjby9OWsrjtChKHM62V
f/H0c2788A3ZwlSCtAZHWsqUzoen3yx0J2x9QQ2cyeLQVnq0K4BgrDG5sbhECdZAQgIPBc2Ex2qR
TUfiMisIrPzKt6Ad6WiHHLjgNhHW2Ln19vd3UKgP18ebyYNLxIkthbJM9eHsUEOiEyA6cui1jDR1
F7egm0OwbelGfbfqftpXJcC6ZRM1pujcxNWdGYbtc1byK11tcul5gNpMH65WjQaQGN5zNjGgIHVr
p2Q97jV5T1BD+Zkn2GClo8gsSx3daqqfjTBGFlpCbvpfHAHEn49F7H0WbybboGn+aeEJZTYWcVQH
WyoBddRdB+b6TMprBApt7WSzdQIT6G6dCvtwHVL2hSP+JCB4Z02lOzKawmutGYgZ4/g2QxV1xTNa
zG0S8SDqHJ9PyTKzaUiR/It78q8u3NEd2+Wkzl1Ry9nmD9WDbhDYlRlluA1KBokB00hcperW0ni5
BoUEZKkNbwJp15p+qkJZVwHHsRlAIarRiIJnKXhuhPuQMlF0k/mqZSHo2+WQxXv1mF5GkQfX31+z
+S/2b0VVJQxeRiWW+umXa9ZGp4qjSk+2VnMUxI8jj/rUug1I8XjCVRIUZJ4QDLSEz82PpUFbpzkE
0yJQR4i+9bG32/X8KTYj/4Go2h+4OPV9FU7apSKx/WzjRUK3fW2XH0x/TxOTOkU95i7D+rnE3Z/K
Fsd8SWaL6dOdzBuNHTDG7lH44Y5Quu3kQokCX1kzuZ3OYcZ+L2qbvh/c/JHThlvTP/z9lyL+tDFQ
aAlpG7brStsx9OXl+8ONrEpFv5LYjY2McugqWSK3etRVG45Be2ugT5m1L0lB9HzYAxF33e4T+FG1
g5MPzj28DOlwHTixA5/CdGMOI4pvoWcHuwxvxJCBJKM+rDoav3iOr1mY/6iXZfT3H+LPNRZBma4i
aFc5AqPSxxrLQIRNS414DCvtM7Yw2NN72sH1mU++H9hTdBfnc9cmn3INGFChxte5BQcVhPm4b81r
bnf49to0hNSCb1wzmqc69o1L1AOptZdfB7Wqrds+iZHJNHjDkwqvb2PRzbW/asCQtvzwnBArch4c
if1nbC2vnvTRq+fl9Dq6cFA1ccz5cvA4R/Y1TyL7r+qaPz3gNjWmEgq0FidqS314wFOiIB14NNgq
tIWwor6jWwfdNsDCibrYXQedT4nhL14R28ofccESKYxWy9VspF5/Wcgb/+J6lM3xXvCECcMyl2PX
H56toR8tOfIgbZQ+wkWKQl1CdCVBL25rGqrKMvamiTvovQjXR8Us0JfpVi4wZz8iVCLoIPD//lkx
PlZd0jB0RwiBmscSwrE+rFwM+m05TdB1xBBs3l/6nGbuyaU3uDyZqkjWTiPsN7PO0buBK7dlX5xM
U6+wMtF/bkzrs9s56Nlkiy1exi9/cYEfGwbLBbrCoAPCVkc624c3UssFlX8dEkI+4RTSCXyAcrYE
MM1AAtIuQK4tracKI+Ex9qvkCmxxDhg9aSTkVWvHn8ovxRR9mZrOy5YMngTA218cGf68lFq0rziS
2A4FvRTiw51VTTE1k7+M2Ucy6mtZYNfwg/YcRN0DTfR9Ek7uRpUD+9cYj/QlQnFZ+tBDndz3U8uk
M0MS7ndwBLXC2XMoB8+v++k+wqryNBvJW6D7wQ6kUIYOt2mPAysuOQe5u2sYIBCR5JCgZuSbNBBy
E9fOcBAaiEKAduGl6ZDoDcIC+0pdLGhhme/LAsZxd5OHk7lHyfnS5vbPynSsZ2f4q2/n44EFrIfN
JmNS19P+Y2n69bkH/pCS3kY2qqwqbFN+TfgN2bh2zTTHqIdir8PdhWolkPjFpk+txg+Dbn4dFytn
ORXToQ774GKOeGVKlA/cyFx4vNxqTfb8q+/3CbpYQxyqRdswouMm+I0RR1binp3jaBPBCgMz05Re
79YQNCmykaBr9T4khiKJxzuhNT5qZ0NxTi/A1k04DoqGzJSCazLj9MVU+iV3cu0SadnNHrjUuQBe
xTf5RM2ibq6BzTDUougvThZ/Oq/z2FNhU/1bDv+xP/Yl0Uyitu4td8NwSx4CIkDaIrZPBIMn+0kS
e1TVzTUcTA+5WLRzDQ0esck2ZbZowLJMHbqme0vy8AmVfHRyfR5EY/TJPoQ6zAyhIrKhCS/57Jjn
EVRnNC8O7aAOvHaJ3GrRvPVdDH821eShMXjJEORga5iKtc+SS5oCFuCsQt1q8Z1MYDBXHeKLSlTR
/ZI9gCo/NCE2DupoIE+dTHDEv18gqNk+btrLd0QUpaRPauoWD9qvD1gBOz+p9Y5PNoF3tfGanTp8
RcCDAsihTVfQC60A9FaOm//XD3lhP8LDdj0mSe4xaeMjMRkEJi8/C5Yf3v9qCGL4l358nJPqLh6H
/rHXm/Jk+sSMcWTRjbi5j+zizhwqdbK6rr11TfnqtNF0fP+l934a3qQvvcQvQZNSf3bwKK46Th63
fmm6hmY6EmRVaflqFKz9DNwnFjTTydDDkw+73Nxaw/WYAJDdvf/UsDEu6b1v71q989zA1h9aF7Bs
J1rihJMgOcbQPKIGMajKcOCTaLkuwLqcBxO/MmtsfBcpxr6QVxcsLQZ8F37vqRi+5M1QIh9Lujs3
D+ynGfW1UbkkJL5vV7LGsqL3hKsR+jmh0TWKf16o67unAEG4hpxiN4xAedSMflKLIK7iWGYcXuPn
e78XgygKXuZpOJYmRw10cRc/1q1jhdlMw9V2p4kp3sDA5h1MYDhYmSZv/YhEzERt+SSRdKk0TZ4o
3qe9PbTRc9X4w74c6/YhNACOoCS8n0HlX6x0+hRwWH1qLQD8Qxoa+8HAKl5AAdrplvMWmnL60huz
+89Lw9pYEEOHnDJsBuTVDPB3psP5XQ+qXYOi9oFS8ZtGZ3QL4oECJXtqcVlvGs2oNwZcJ2b7SfRq
We1jpWXWo6qwZ84EFLL7vCCaZBRb4tqEuxpsABhpzz0Ig6EJH6bRNC6EbegPI8SfTdk34FyHx8jU
cVnM8/iQ4eYy21OvIIy+a5WqGIEl3Ri8G60pMfuSFUtMCrM0jNHJYGEkC2NPEQSyyirwSaYKLj51
/zrOMrwXuH425NfbW93wc89x0OdpvRbeT4X0wnGi7a7NOYEdHatAvQgDiFDC9Z7ZPU0NNNa2ARmm
x40T9OUmTXGOcUTAnJZG+WuLPaWPCO4WQ3Nt7XQA/MySs5y2t6zc2HOXH6pB272/HN2EXdPQjXCL
F2BX10F2CRdShKmfHZgaHsNYvFFkklzQe95b6GwPeULIRlB1GXEx9imC5uo5TJndvPw8qPSkq6m9
T/P87n2okaQTin29RfRk1KewQt5kUMFrMMWeye7Ezu3HIE46lOZMUCd4pMN41pmksB5v47RxX0q/
DdZDTBzM+7H//U9131+IQOnQQmQfHRKB7MqxoeE4Jntqb5dqF6Nr9wzD85HRYOtqcUSK3Nhz1g3W
jjOURzkiMgtr9AcyC9BsO4W5n3Sn2c8+8r8gzGKIIsh6xvlTvwwDlIGlnZw7dFU2+pcq3jsp7A05
AzbJjAiJegSCMsgWsGlYSyzrRDBPA2RKIxR3WiFnL1r+arDx2wwO0uM0JBLOMgvnYgL92vXLC08m
QHGHJAkyQ6KdB2KQVz4d/y1ttO9YncZLNl/eD4aGptsX0uHr+5Kwk/f+F8luhMKAC9lGQfQzg4AC
NAwUaSSgth3wps93Gc/5HbHZ0zEzBjwV9DW3OuLfHLUhiuVob+KvO4Qx0Unvy4Gf+Z8AYgP+Edm4
1UjjOyofv8zoND2YuSTCgEYZCeafIBLzCoD8i4PE4QiX6bEHeQFpBn4Ys/3y8zRcCMVL78LWoETt
z6g5GGDDT4tSRP1tiuRhqu/HIcAv7Aj9W724H8nq6LejJDbJKKr0hdNmcISh7d+PuqVzb3O2FxRv
0DIQnCLtLVU/v/kuR4gxGs0HLYx3U4T+p7Gy5hQE2A5zkxpq9N1qj2XD9eywfxKsxok/+6f3HyBd
Yf9vIcWabtSv+zKZMNxmtBEBD6LPBysZUEcjuQzt8akQVQ5FEMa1Sr6kYa7/oLn3A6Adeo8lS4MF
nJN8q3Zkj2PLW5SOWCeLSzLV4Prez4E6yx0iit0gZ3mj27IoE3j/yM5wVu5yZm17k5YzKYQwOl1K
qbnBpaNHDWbzaP++uCxpcCvHYTBU21W57ccc31lqxDhSDbnRQD/tc7gCDl1hnf94QzQDEQjXwejQ
w8vT9DDKrHntEtKggM80dfTN9bNoUzf5jeGffyOdHDJEoKYTtUi7RcjF8U4jy7Uapl3HOdAOuR5N
9ZpXoItkOhDANyv8H1r5/N4rLyJM12MVDYduigzoDmaOu5lDZd3WNiSPztimS/ifnVVb7GWYZVF5
3wI9zPFlaejDI7Ee7AJ51tAyGVu+Fp+QysTx5R1Hv9oTmnx6/4pSCXIgqg14FHF6mWfHm6Stnd6f
n8j2+wOmvPqKBWobuZCVYo+nunqQwWQ9tqa2Lo3N+3uGBIXWu+qCA526fVyE/nmooDy//zkN8cGR
XDhe4lvdNSFYfoIGl1zvBujwkRE3VngR6ntT4cu3jZInNCL3StSL08afzymkQ41Z67EOouPo9OVa
LDlSiOw5EpRHzNjQkoKJFTnFgNiRIJWvWkjBdBVXvQZbEwQEOC/zwKSprS5l/eR07rqcFFESEDDs
a2gb2yp8m5c4sP4pHL+H35Y+Kn8iL0ON42izYVKF1ooAzhSp5Q+bNMjPrFHIBFaw7YiTJeM0H3XO
BzVJ5TqUVnP80rvooqCNvLE5oo+eyAZRqf1kix4EpxWVnibIfksnNiIUkGtpBd8aYkPxXgBH4QSQ
B15ZEVLqc9QIxHRiST6G/mZstvEsDK+CXrKdy3C+TSSI1qM+ADxvY0YZiIat3C8Pg/KdHUggGNZO
HiPn1LUjjo2hc+5mJjTs84exDXsvV/Ens0nvqshPdvWEaB04185qAqaLGMdXo0tlZvYcowlbQsTt
w+QHEx2g37lypr6RZrDAYqfX3J9Q1asdiscUcQ7nA5SPUTO9jEZ4tnAgqrJFmk10Bbm/Q5afJ1Ax
SanTHE0AFhS6NuzahfUxiuyZkN2XNu09BwtvAuQnL+01DRR8TNE00rxjG+SuY6Njg7oby6jw0tk+
xYzQpygkQc6EBYvndTZSokvh/hgTOdqt69WWfQvJUyub3li6ghf01j8tuz8Penng137qFcPIGlNO
XB9KUQPomp6zBsHUFEW3ABiuEhOsK2t8Mcq2pyM1vVVzwO6kQAOKWqwMJ6yOmsrupBq5Q9NZAk+P
+kp/SlqJHliB8QyKNrsi6hxWKJBcEEokhdjRYmNm69NySDSO6dGue4wL/6mICZlaHhR6wz2KA/SN
Uav7G9Yv94jYFSnbEqXpVin5pDujiG+aW+zjvMC56J9m66eyBhg/zn0NDr7zTykIa/bSKxHpV0EW
w5hNxICtStfEdYfNsDJFtraAlxY9tzvLiM4SREhx283Y0L0sQZE+MKskiZSvRYo3pToDCk9vwMtV
3xLAifMwXoqpexh08eyIGJFDbT3pRrXtcGUnfWJchkgv8J9AXsN/FDTUpxZGAueT1cIyHAvCkqzK
te+1FhdrZTDj7GPiR4y6QPIpjABgUR29aom+ta1SrTuFawVqHP1oZV/N4idB1Cs3/2Yn1hFMIUEw
4ZexSqkxhHlR8I0cmLCcHOla9Huz+jERYqlP9yZ9SM0812q6xUMP1/FnO51IfCho2UvSR2fB8CdP
kwdStvuV2w67sTHpMLLldV0Z4yYFQi5K52BF+nqeKwgxYJUn4b4yWLO2NX3OUKXTIbVatC9LJZWO
J2Z0+ADm4k0x1nIxH8r+JXhufPrSdyhFtQx8oyRRkWCIFl+/AXI26yCpxywQnMt5PVem+tQmmXoJ
jMlTWjY+Z3RwT0GlCKpGwPZZ+GAPhmACCseWrlV9S/pm8xSXSfs56Z15G2kMoWHKZse8lskakcGS
aZVsusqqj+U8dR7F7P3YIFmBFLEXmfNiOajQOxPomLnr0B74pOv2SLYTaGU+8/36EyEAQMhY2oAG
wMfD/oFBAiVqBH5h8IBAao8Yt1j5YriCxHi+MkpqNkYr1HY2c5AdwXDtmOFh7/MmAfmIg2d7QPSu
b/wKttBI4OvAl8gOke/GSDvESpkESeFvnmDH8v64OPrglPqNiWATXbvV7sd6vm9r1L4Cre5RW0Sh
Nu4Sv7hToSu3vQVJENq1nra08Cu+8mH0LGfvE+cZTPmeZoaHvJQYw4Bv3UX1w4GofUNU71lwpYcO
HX4PMgrdPAc/z5VPRvlZH7IvIZAGZacPUZVl664+9zrKHce5upH51uNx6atu/y1G1Yze8SuRF17g
w8vM5tq8j4xp16SYHpUO4mYERWeor8mSGO4SdZkF6wmdLoXoylrI2uRf1sceeALWhXkHlfdHhdG7
m/dlYT2BRPEvXQglI6daWjW4TEPytuL6kQfG3rg8yM610CbbG5kdHfK26HmOx/gYuPCaIDidU5uh
OE6xGsTovNe7mYctoFgMbbgOrfuM9XNrlCw3hIHgwEAZgQev7SP3bBU8HRZnWiQBM/mMnRx2dg0v
Ps0qcBsigQGQ3eM9+taW0CeLAv5SKgvtXhb1mTF4eOqQGJ+dql+KQMbX7/3Ch7hHkznmT3GHp8S5
wJ2eCV9MAXPYBRyTyl3oRx6PALFmUFJZ49Bfr4M52OikdVMWrBNjQYZvHKz2uUq9OG41ztCDs6oM
gJTMxDKYUDMSdNmBABzz3iP+gFvDtp5pumfFgtkx/o+ep3arrmhNaiJGm4e+iJ6Vk94jygJH2WEg
SQ3Z7BW9x3URieRkuvG6KSPziwG4acs3u/T4XQF4JV7nyyd3wuASKX+dUNs0AclBOcF1ByAVPxqQ
Hit9AVsGLflLQzdfAovlmg3ooQ63Qkte9Z/98NNw7yPW9mD8lsbBWp9wflsG2mzO6D5mGVyqzUVn
zvE0Jayuobuuspes+15osAYXnDWMQbKqqKBXEitKYSWcAbEH5w5uaKzfIlD4hEEYeIByim3Y2mQo
+vijR5TtICKTFwcrCYnrrAkXeDnc0d7cYl5q1jM5tUtARmbTE8AI6EG1HvTL7F9iZZ8wR21k0Vwx
pK7Jxt335Hed81jeWyO0o6wMvH4zTUTDLpfljvI1nGh7vcoSLDTz4HET0VrDZhPucj2sTjri3NXA
gN/LJPnhAaVMjhF2jWD4za6Tb7rbU1i0kJIER0hM3SRCNeioK15HwDTNXcwAqrFXJvCcEuGHCohA
5IAEensVKtQV94t7uQ1Z9vrnlmF7/BLnb3H2SeL24UQgIDaPQ3eLifSr5hZCHvPU41wO/Ws/YEAu
8x2JRuNdZcfiMSmRTvHO6y2nL/b8hPGyuLixTcpOXHJwdnXxiv3uZmrnRqSnfIYi6QZf6oa+ZqvC
Z8ioAeX9KrEHrKJRdrITv9tj8YmpfLKYh5Og14YNYpnZ6FF2mNKNyOBrmG24GiaY4CRwgJ1Q7Img
X0DNbnySSoZNya2EsEZwMU09eYrYhriOdhdVoKdQNgX3FbkfBof7sHGIeQkNT4hgkzpIL0hy85Qg
YFu6eo2JPSa/tOycN83+XvJW/nQL+URVSGUsXnswX2bG6Iaic83Gic8umY52fyhi8AQZvQuuoP/h
RJ6dbf38LjKOo7zZ2UFpB8d4bIGPSONRT38GC8mXgRVHF7oR8UobTjlRVq03QIIY8JCPd3H9afBv
PTkKJjuXmPeB2Gn+ESHf1C3whSCDffACiiwl7xDAw7Bxgo3BvhHoeyjMeKUYKPVyHTTfZY+MomCr
rn84dsAVogK9Tu6niaZibn0VwwpY52jt3GQr2wMkpS74FJxm+qeKcMptbe/YBpsXH+mZu+ENdOpX
GhOk8UTFqSw+R+njwJJLqDpftzK064w/x9GhCisWf11qHJxMND+d12VB8pQUAaB2dkhSi7p15ubu
p9IaL3lU4mlxMntbpEGzBYkIxJFInZb7VVBx5YKlBo4rDeO4JoRqgvHRJwrOM+6cF7OdcYckVM/W
WG/mIMPV2sBd1QpCrpbvL82IeXKTQxum6sBZx9zIyRyuI5XKrqrwPmlbgkxAYyCXxCdwa2hF2fYZ
G9cK8yZIJ9LIOW9+q/o6Ju26RcxZm15I7Oc5Q9BwHHvL2skxxDE0Qp4qEjqTXQciywSLGinnAmlK
7XqNSwhZcMifJdXKN1Edm2aE0bh0T+ir4QxP5UV2Br4SjslpcLLpG7QMRvIOK16nk98NCMTBJZB+
wikBtIKmNH0fXHB9582RBS8ZekhJdHj9VCIl8tNXvaXypP9LX3gNJlnV2caRh6y/YEIFz517XYHd
B3Ap//iKd3ufmICwYt+rQiIJG4pLs27ie5RX4ypcoLgtCqaj092KcZ/GaHXGc1wcqgfd4jFlTcBg
0YHgo38QY2ViokjtPe8E70trOavZfGZddwm96hlrG1CgHKM61zo9PgTTW0tGQFW7lIK9pHwfU9c4
5iZ02qTsqAZyz66stR9XW+79SidHuVbNAZQCgkN0TxWth9HFtZkXNAnYvyBsEGIpQYgwjdqUTX4c
eusCDG0/iEcy8XZhZ+4mnwzipYyNw03Hrr18z8wjtkUiNlbP80d7Si3Au+WeKIKuZx59zmBxRljc
6G+dgonzDljyWizk/Pw5G1aWeDBEDRSCN0Cl214a25xlHhwlBX9OUBAGU0mVMKJn6Xg+F5AS2R1I
PDGd8xK757aglBy6TQ7ZtkGuOeb39GzJhynPWK0LFF2ihZNf7arSJHCq2gYDRFZMW1l14b9R9iWa
HgvRQMOElZTPm6HT6Ug8ZujVsoZj5UkBjus6Hc7DgCkrQDAJnQPQkCaZlncdUwoD3UjmkZdy5tBA
85ChLBZKEquaLzZxtUyuV0hJeUsbIHk6osYXzu7sROaujKFKdtexS4NjQhbzfbb80OTOa0uoHtMJ
L/HzU1jTqO2wGLOftLDnArqkX2l1YFtl5Ym0F2Y5IMQJb9IIw6JKm9Y03JI1prKjbiWnJpVrDaBN
XIZQlgB98/cEnyiVziqNl8hUHJqSiBWoCDEzLAWDLYerCSBhI2Z9m6m3Jse1Z+/mHn5dSAt3IHON
sm4ktWfmIBb6zlo60oNABrbjs4yeEuTTdWiuJSpjmAgrK882BSWcyfaG+4aIq6Xfjj/YltuK/PGu
vYbh5yZ/sODDUbmvc2fcZPbToqOOiVxhsV6XAk+7ba2a7BuLUmTfeA4cSDtm6A3jtLUizd3gfTvn
EhzrFAILnrL6EnKRl2Wrzzg+e50hvmsDvwI7JWCGm5jbNmZZqxxNrSY7a++qomtOokxZO/lZ2s0G
U4bebe6AiFm76h1daeIstKKhXdu2YizgQKX7nEiGp7GBAbaxOnEI6vpAaH19yZIIwsCcBlRhbB+j
Iy/2FAQ/mE7dJoK+EiOdCKMA3b2qRkD0RVHhO825t13vPEZFcsdbvyurnYTBFdcgLt38rpf6OQcy
6tI76yCiFrQoR7Q1THzoOPcJeGeKmWJUZDtWgkrKwQhmCae8NoAT7IEpjCCzd6zM6a6buk+OURhP
PdGSW+lDcH+sX60uhx/fnurZJCu3PfnaGzkpnpTZThENxjT3BHQJFOR3GVHtoaydsUdL5u35AvcS
rpcPBkR7+w5135luP+vNYw1iIO8IjOZcRo+KCc51qt5AGK0N8UAc6qECfa0P91pFWxMUhTn6R6qY
7cgT4Pf39GKoDQ6ZBlBpE/Aw0wvHefZVT3bUrBxHCZwhY3LXzf+PrfNYbhxok+0TIQLebOmNaER5
bRBStwRvq4AC8PRzwP/O7YmJWTRDoqSWIUxVfpknJ6CiZL8bimAE7XWQ1OdGLS6OwSACyI5oaMgC
h8au330vFXu7h7bjFa1P2QL8NVYIj0lXfcMfoDE8j6qL2xvlpfCa6pLaRbT2bSNb3Z+rK6K1fOG0
dCCAYo63DyKUyZluXjiwpEcG2ZE0izxxDcapZnFvt4RAmc62RAW4teVvOCOjhSuD+iaartu5Dj3I
9l+/8f09FROEDGO+ThPC3TVp+xkzMLj0DBdezQp6lee+8E0LqDD5FcwiHUa9SC7UCdH9V4sj1hn7
xDHcLabpXPpTvcJTWl67qic5OjaryDbzF38MWAplLxFSw3GCSTtvnKN1X8hkI0yvo5LI2Di+rr8P
Fe1M8S6J3X0Umx89kv0pBIyBrINvK1R5s4WL6TsQakxTaLccmD+lvgQc/QDLbQxuZMUY1yWUmf8q
PxuPtekNx/tbcpqMbadrV/dqJPiyW+79dgMghM4JQM2uywYJp3/nET7MHJRTx0a+vHR6Wp9s5O+a
0d6x9GoQJT2lQOJEMSk/D3lVvdywq2uy6qtMwS6KxGGjNz9okJ1Co4OWmYIwsLO8fIj1roQgErIh
d63NWKl2bUgj3mWDC9QMT8yj7mlXaeXGmwbmf99pu5q52a3TqBEPgUKv7WmOoMZwYLMuSAgdAO0i
dslgE26JW6KRw4GFZmi1VFy6D3FN4EuThA6Ys7DvHai/9gD14Y9m4VWiVE28EjWtjqFYN7WSOx0I
f0rBg0vjGYTPxpzeve6ca5LfuH1W7FNPNOrtraibLnVTEq3OghdOcEKZMdKGSt5qo3h0O4Lmbux3
O2GxHW38mKm9ACTL+QyUpav2Vm2weuxcYivwU+wkRatKrezAraYitMNAyE787G3Km2svF2P/oaT8
iespO8dpFKyaOhohrcQEpFGjHvxZ2hlc+9Xldkz82TlFhnd01fiVIA+xaqzkBs8fVAuz+dtURXiI
tLyEMjYg+I2wkGUKsNEE1lFaoTzghyBiBuEoyd01scVflYYucMn8WGmuz+rUBPmiDFQiei4O97f+
PVA/0XLpSLsNtQcH6syaC1JiT9oaUWXjGGl5tsJlYmFM94JHzoN0yZ6A8nhv+Db1rDhrmQ03qIf+
NdiEvqPJzqkQbLW3yGTnrsmd0waU9bYMjFDoLiAzwNwZPlfkitWLxcIq1tzX3AfdRneXEeqvaEXm
uu0hJtghDYR9Z26pWY/XU2in5MRNea49/v5MCa5j+x3FPhc+7HC7aAxvVY6b33N8Biq5Xh/ub4H6
pw1yCsLF3TDSuADhi6HOV5qtckCp0x5mVbATo+G/KB2Wxp5c2gYnx9bBUl/ggqorYhEgOKEgdeNn
BQw8Jeb3WmvkapsAOvi64oUUSEYuN/t0DnPLZjNxZmxEnnaP1UB3MKd3vOfWGL3XzAJsCh0/uR6O
mxMkHbX38ng/BbJ+9LJ3BhhLK7SePYPyGatt3BPa5EQi81jw2z+4fY/ZznWrdU9FGfs3+GFZbjUP
uIzAg4pgWremT0dbUB6xovQH07d+PBXRUwRtb9M1AJNt/p5+pQUM6K145WfZq9EKcCqld/bqpHgs
wiDnd2Zz7TKEf0NBxmpfvwZICseM+00DaNRXEAHrW5EHxXNBsd0CbTXY5kaLDircbzv1mScRzg6C
aqK2cDP1TnIcCt8Ct4PxI5ouKjJnie9FGcYnXF4T7hpK1LIA2bxAfnT3/VhPr9SXblQRAEwyHgt4
QWciwyZGMeZscRm0r4lR3+xIfzTtIV8NUky7XNG30FjYcIaaTUguFLp34oJb0r3xKVCGeZ7XnUlE
j6LmXNMwyT+4tG47IGfLMcADH1MUqdPtDhEW9BdlsoBBcj2vzzQoV/SzRaASAyBYEwItQuD8JN8d
KFtvXSTI6LrN6eiJzznDPrO10IvmL74/CB2HhCh7lkI2thH50P8p2+K1lJy0qEMwatZgQd7tSnzW
nibWRfpccOkPLUC+FOMYa5uFVu+pbDP5+bqzSm9dd+CQsEhjduibtzHyX4actBroNaqbBEjA2IMa
Y2Jrwr65yE261yCfQONFoNRB62hQmIfhHBeNWqZ59DPm4UpE3Mfr8MlkNYhlddt2TbTt3YtiqsaX
sq2XZnwY0uhHA/ZsYUcmcc8IJK2WU875Fib1tmP2T9+F4xDfmjTEP7fE/5vDzsPzZBlMLxHvYkOn
jNa21Mqug2ildchHjseILzjR+602Iqh9QJ9/cIVditbQXywWHDX1IFVYtVRVAa+lmtEAT1NrmbNy
awCEHmycaBj+AJRjP0U1etQ4oEZyTEYk5ew04QUutTX7/mVYwrKcCZKyjZacCIAAqkes6A5FQXOl
ADpvHuBGqL30YSgx2wHlJqIa1torDEkmXAV8YSuk8BLuQL22AVtDXA2SlQFdgm9vvFqAuZbpFAN3
8DaqZ2SUF+ci8K51mZjP3HIYynbAXRhhP7gUh8DCnNtuRPnOnAz0ZcS4D3cX9tt4WjkmOwAcVbvM
78NL3XcfA7twK7d+i7IAVKRP66G3gFQPwI28dTMWoFK0yH5tAXGZLVMTjZdxYvbOFqcy9bXBSxAZ
7yHI48H9YzMfcC0aAsQuL821sOwF6f+Va1+97DlmLxvnJ9160xE3op6TlEF4KjxUcwbiGuEm04kP
DsMLyBk/suJ1gVn1SvqpOEo9jc7ZY9ggPyZqdiLIzw7g6jDhweb8BHZzTC9uIqiRNkL3yoXgEuR+
/hKV/SFVfryEq8G2nsnPwU69CrCSRtdsQMs6mG4Ux0kgOpnsIvCY74vK9RaEZqI3AlLge9UELL1l
81w5+LHaui73Sks1svnZFcna639KMX0g8SxRHPnCeDMy3rQRdUKfbReVSal+LZpb6Rarov4egSJr
hUWZNq+9yQeoae9f3RDga/LH448RZw79mLfRCVYCOAI7wam0sVx8iggRPykR14hcDcwq8hi2PYOp
DBucw11gYdr4/W5xnaPNaCyMay2Zx41cqcjGlyWwOW1fOWJtZlciqauO47DLlxINweNEcvM3g02l
dNdNew4MwBvVl/CtXe/D6JsidoTg0+29RcUkRE/duwLTCU7F1rO56VD1kX21HFN+NNySIS5OmL4w
gFSQbDPXir+i0Icl5wcvRAW7/ZQZLINmfG0Va5+GD1LZxi8RO9lubjxOYoAy7EZi0pQFXQ4Zik6U
Mei8htmbv1X9jSIAPzqEAdhyhwPdvTA56MfXNvee7RSYZVuQNWuACWZcX1MrtwHtr1on+sDgt2+i
XxzOmBm6ZUNjhTS+OWC18e/EpLpKFgpiLMfZjPFd69w0gblsqrC2V2Yw0KjQSgknJsWdGEngSsWg
LSe3ETctfM5LUT6aiL4nmCFMVdN0kxxpgho5ocJN0elPUk9eeuB+SGR9ShVHL77tyV5pLfgVFpBJ
fY1wISx6csD7zjVmdrEDD6lMho+ectsY8/G1lk14MTNGWPfnk5i4s2J2TSfDk6aaUz8PQgmmE8Ki
Q0HimdmmTYeRYH6Xk/+Aa7R7NnrXwv0+Yrufnx9dXCSd4IJv1MHDmEXjtQh7MoCw+U9hQKRLy6zH
LB4e53RhnwTqSMQ7e3SUNbPr0/6TEQftp8CgCQGdwdsy5KgZ6b+yT1603N+Q5m38opLJSzVY3Fjc
BQMf4I0QVTcDYQXHipepF9NrYy7IYi796HmEEYREHIyvUHO8FPivzwWYf63BLpDDZ5h366TE8VHY
NgDFCP1Sf3C8k8GguO5pb6Gz1kzfMB8sdb9YNwFtOgz3vVqtnYqVYYWhEHtW8NAykdMYFxtsQXqJ
NOFRegu2UlDX0g5AsLHvNWAn157zNwTvC9t7mUmUxnpcRTUCDEOyaG5yimHrgSuJfi1rWMnsc1bg
O1+t6dAgPrHUKV4IEZIIBS+B/S2Tn9EdlwZNp1QmLwT1SnGebxraECbnEkM9bLDDS0rHnPIkvW+M
WqtmjA5l2K88PunYssRoE+6p71wlU+PMbH8htFcH3ctnuSWAMUb8QVumDV37ZMHcspEchKQqW/xW
nCVp8y6rry6gyhD1lyCZISDismsR7mVuRR/tYjlxlwk7/pKMHWpr7oChJAdWz3wLLDwKtjmdRFhD
BsOAKrcW+3bcrhxx6arjIj/PG7lNrBwGc+xIV8Jy+EbPOFhK5vcZKDY2AIvReNRInUr5gbLLyBoq
a73nRFhmdDlYAEtnIdaGpzs4N+IFi85+c1yiAnvN4zjNil0Q4SuJnjxoVdRMztheo3niL0mzMM0w
dGtFXQ0+mhGOz1HPVVMHk1bbn/jNeQlhTAKVGKlF9lfz4HTMDj3HttFRBwvJGQOCaoAT6Dfb2sw5
pJ5fMkuh8fLDVizl3Ow3hHQNBpIcMkqKYE4S/I351bUByWU+nxjUqS86Oq3oTw4LnqzD8NJJxqyA
jfO9hcNT3JcJvx57a/4fEIMLn/rkqr3imF+49VdTQpLPN/TVLViMLjSdGAsL6tb/Tgn5DBRKZfXf
VoC3MotFhf1AM37mMhKX8e4Qv/T3Pgd3QUAGaiAlSlh9WHssCHguRAzfmml3GXyH7rvvU/DFd7Fb
a9OK9WSJjQvrL6MQR7N/WuOXTpxF7RSrPq9YiZtruH0rFjnbNKQMjQg+u+8+ZchpaTRO8WLNNw1U
55aBGXVRiUUV0hCvAv82ulTQdwzwKhy6jUoR4RmoFLivKMMCzF36cbFxyuBc6lK8mAZ+ks6DreAl
of8R1q9MaS3M8DcHVnMmKGadAvPHnIL9xNjlmZSBep6SbjU0imo4Y3gxJ9NaF6gMW4PE3Fs4AFfn
MLwmnd0++5azBlH1TbQyumpN2B/ageFi53an1rZ3PdS7PRfjs4yD7KZnmc24VgB5HrJb2hT6YxCs
MDU3W+mGKLrSwLgZszdDL/C8rSIyecNMmNwwLO7NKMLXl5fNuqEN/VZPpn7W9HgLxDC+3R96VmCu
ZIZB9ZN+ckVSH02XznjdGIJno4UGpbgp/7AAZo3pht+5Ap3PuccqVB+6nYHws3MG07/GPhXAWSLV
N7wn3DVus0nUrq1gWVKh9TtJMDleRwdOFzukBZRdU8sxIVwzO2mTxHlpkgG8/Bj+lW56UR0HKlP6
fBsp3T39e6hpQTn18QYURfOfp+/P/PsEm4r4VVVWYDjnT71/gHs7bheE8cVoW/ZJzQ/TkO8iVU+H
+1Op6BKOnPkDQ5mg65rZ+/3TuqmcNf0/oWrpnhsi/WR5jhq5EvnvIJjLXaJMwKPzBxoKD0/ghr6b
OGyWFIgVWN+6PfbK8L3KBn3r2l67MZxYe6+75JnM2p9kiLIjFWMU1PshopMB6qxo3fRDc2GoVl7m
LR3mNxDt+vpjWqQFp5mpJ1y0pWgOY9z/8iN8OI3mvZWXfvgp6vAn6uMZnpzYu/yijdN0BTj5a3tC
fsh+ojg1AlZAhu7D5O5Ps+LN7uzvaqypHxlVsxl8jT/viM5uNo+FFd6UjbUWPU0cUg2Rok9Efclc
ZE9XM7ali3yZhYb9RW8i4AdDW/QxivOUBqS4CJNusQSqdzNQK4cubFHhrkj7msFLLS64yr1to03M
cTrzpgdZ85VCgI71mBXiIKxTppFQMjPjWkbhyKw5cJBS5Y4g1g8NMf0N1oe1FKTed5FIpwccERPk
eBT1BbUe0a7eAc69aUWB7O/jAyhhTEcNFFKVmShnVpDUh560yJa8+M6gzrbtampc3WabA7W7f2Y6
eWsiPPFuUHQggFL0D5OjWWfXW7cFZAibXjoL6lyv7Yw6tLeyFv7p/kBkCkXDbAQFudH+LgfdH2ju
RZ3xpwe0UqJUoUNRB94IZxdKwEPmLBuR6YK5OWWUIWVkVvH/oyzdv9jJUUFoa3sAN8u1+v5/5Tnf
qPeMmsEPn1dR/rVVZapRG6pRgRvZ3gZrmM9VIxmIJTNtyE5eI4orrmIOtqozWfZqR7tqjUcPoL1e
sL31ZH+tyEmsREHjKrOdaqXVeBYM/y9wuhx0YGgsbRqqRgln32Uw3krvpDnJY5Z6+QZegVwnA8Fu
X5tv9lP5G83v3Z+K5C2QWzRD62Ym+fDspvVPxSj5QagCy2PRDPSU4vUmO1bu8iS2ntu8IgA+wwvv
77oZHtvWY8R7fzfhuLyMgXGsa4fgUA0mKEZRffLbTdzSvSpUS5ix94+mg/jv0yH+MRpNQEV0EB8M
Xx4dIdpLCjNqqdfqrJW4FEf2m9IrcB4mpLqL0XuLCirtoOjnPeL12Al8ZoO3wZ+psV/VvZPVm5LR
ok0YsEzp/TGVfYsNOiQlIYmXLqgwS/iqfxcplb1x101fboXJuCwVN6ToJ/VdGllHBKcqt06eLYKR
pRRpqNaV/d7vzbOY37t/lEgexoi+48gLVInPOW/T1f/4uvub9y/mwL7ajSr396f+Pdz/L82DBY+R
efN/fmlvBNRdiJqm9v//je+f2JrjpY6opaUVaut79meV4cxdAhz01kqjHC5iGEWMG/YZfzwG96q5
zBavyySoruLadbi/V3nd7G8xtR0zCOOYOvVjFAfu1S4f6A12HquQigqnRhaIrda6uZ3PaL4Z010n
nVsJbOCzD0hON1zJFq0Vs5KtpuKxN9RJd8qfKQ+Cc9wEEhsXpz8omb/sJMXBmDGgziTFoqlpxa6D
T2FrI912J3egj2uKqLycbBwaXM/x4Db5n9ZmUe/o5tYzp3PHCvBgSIS32hDaBhR7C04K1cI07ZUx
ixqInAp6g43xiYo6o8+spaWHf9w0m10BsnkQDSXEwVT365ao3qHTUF+csaFIlnXuxu8gO7mR9Y6X
UtvEsfeAR/cPFN1wS0TEJz0nX8wwRy/sHXrJWBlaYbfChGXufUPKYxK39c5sm1OYte0lmYFF+kTP
VtVCZBlbJP5hcC6DXdWnymx3IbawbVTjCkvubRgmrp26egcOWm+8AAqIV28nJqcfvoWP0aJDfU9M
Pqzb/oGkgf1gizJbYqvCVWIP3GwScY7aImAtkV7TirO567Hn11VksdGIWhY7TnEKYeNVVZhgWpwd
CUqmq1hIVnAe3lZuYBrWH7jtCO4AcsHdMkZj8dv6f6wBf4jjIn4z1j5gpApmXLwhPDzwSXDMJ0yj
5aDh6qi+R1drECU1tQ6VqHZUd+77nk1GmYNsNaOnBmfEgrvUr1lazxh9yw38U3orGeCX5D/iou73
3mRtU22Mdo3TGAcB8Ds0w56eBD0/O6QSGsmLJduW5bGVbBODckoquhkmS6i4VkoenhgJtxl9fKAI
h2SCFoKRmN8F94sMML8lPcmC/9/7RHX1lXoyi3QmWtIyo9v9iwqwI7HSEhsx4dXR+vSrkea05Crd
LuyopqzFLINVgVVwyGvtVI/EJVsF79fsbNCnAvmQdN4wuuXjwBb7bEA7HevHPoiHi4U8hRxKi8gU
0fK7waudkDYDWEENaAl8DFsQUasZukwR4fQ9QGfdVj3jwoHA9gLjNLiEET0+E8Mm15zsqmvtV80w
f28bv1iiwd/WgTyZJAg7nyB1A0H5oUC42ONMIypbPps2VZsWVNGlAP+6U13GprbqLlNgbW1R6A+p
0t+b+X7pWfG5gJHSl+1nWHP/GjR8B6qnxaRkTwz+BYUiueR2/KT3INlVEjGbLVPKDRsISlN7ARKm
efw+LYMBflw21rZDZsVVT3SCmLQBwQg1xZqlAP1AbbfLZ4RAO8ysZy5WGwrlrpFN02msERmXPqGX
RogJC7c3PqQud/wFI5EdJRXaOZhowBKwXpxQviasRhfUhlBCyS0Ojv1s/azmO0F79Af2EG3u7Aqn
R1FSDUVExVJju6pkK44fQL6NZaNxHqdw/9dZmEIiMRBn3YHQ00AcpUVF96T364ZQlrHHV0zfjaz7
YYZeMCmiZFVbl5GJDjhpkiCD/bdQaX5gerKJqY4M4I9RzIGRy88pYxtzAKlmRJ2TZDfkhx0puNDh
fkRzMkrxIku6h3J0b2Fj+RQL2wRd2RDgKQOo3pPLGcoqWg4yMDYTzuOuMczt0NfsutM4oGIvw2/E
riRCnNENEE/BDBtqGod9M5XBZDZgWJbRHoPPKfdAhOQFXTm5BegtEWTqm6B765VaGw1X8dh7KkZz
P4Rc1kk+7uXX0I/6SYzWjRVv+ZbjoVlUhWjO93dL492r/P4saPFh60QfK6H+YgjkY5yMzilzMWlN
1nNfKedVtS7KS1Jp24AyI6ZsqHEkM+nGTG8mSUmQ7dEHBiKy1f74TiUt2qtBkavZ84rrMSW/3otf
T84ibvMTOApOaHO4RFprEyxBy5CY5GrFwayn1EKyDH4oonJcS1hO8wwXiT4RLlUjGfeRorgWTiWW
weC/looNNoNWe62QCgpKySRy2rLjSHfYC65MOSAjWt2WQA/Jy9h9ziKvQHRQ32NUvjhUbmd++UWl
FeN0xNkFHsJlnrQC2zYENz2LOHbi8K9FZ83OnqfRuf8EUk/A5t13Du0jMbZu/O/w17uKPXJ5HhK/
Ow598BgFYtNpXw2XwIeydszlBGF0UWbqPJawwnt3uLjCcq+l5dH0TsAqtVFBeoXwMkjDXHFhoFiI
0jH9bJBCqlBLvTSrl3Dp9kT3Lyox8q1q4yfDnb6T2MAMG4Cfw7eUwgHecT7vZCKGPT62m9H+hVGT
78GbQXhokcMKmz26GjA1DbEJhY38Y9UYCzFCes8qRhcjxxAa32CsBYrFxWj9N0LytAE11XAQ2vSi
BRE2XELHHZH6yQnAfJvj2WgKMpgUKGD10d9jNWXQNj7tYrRWHVqHXn24ZeAdwSg9my2iwWijFyUN
/KOq7n5ts5yuFkzPfEAJylp1yApZb+yWGUGNLWTXdxkLC2/i3Amskzkm3qOWckHVwmNVNNMeHcC7
ZmnjX+tm+PWTJtwn83v35yfCwAV2ibYHkB6kOdZsLsy5RIyU6f97qOe3XNJtFCqEKMVppbio6pTd
jPNDGtMOdH+4P3d/ywVjujeNnEH0UBxEqnvLURnjsgjEs5YY3Xow86+gzv1Hi+1J4Lr5RWo4Kiwx
7g3X7FZ+X/fHjKq6iI0fsroydk3GixG6Q7LjzNZT95zFen40C8yjDFZ4swhrTnOGn1jl51RIAlgi
dLCEO5TD7WLFRNeJm+JUdTYZKJM/csnl9+BGEWWxMtkWfVcdWw+lTCioK7HQxKmShjjd3/Kb+d4q
ORR9S74TPEjfuO7vLN0ja52i52AbqFaqcdJXg7PG5nyyGP7+FPz8LALC757cjRyOEMrHY5ECnhyD
AzU34WHIe4Hddn6ewPH0n8/QA9Ue9JQdxXyHwWWfXVxjMRkYsVBk88u/p6ugudIbLQ7/63lTIOY2
GoSL+1ePg5efNGYudtaZb/Zs2kzbN1KP85gTdez+NKD7aBtaUbvJQ8NdGhrIQ3Z8+uH+QMkqKY1Q
11FgeU0RCu6P96czURIJaDI0xSmMz/8eiilL0e64JxVBUOqLHhYIdb4V3YrtpJ7unxg6BS+dKMEI
t8bD1LVcdec/vA+v51g02ur+1P0hdRprW2c4xAi3gFp3fbGrudHCmg/SAQfwELAv0KiqL8EgOVhB
cJ7aL6DetYfO5X5ceob77qosXI7WFB1HdKp3+U1KdzhZAcPKaHwOQ028svoUG0MLv82sV0eMMNWy
jIzxzbe9gTFQQOvL/O7kMi4gGeudQ4Ajr2puty1HbMjKOo0+htT/fBZhObxVzHjq7upTXI5s3UyY
6S1uVDVBLEvRvhg3drwHeIm/ppLLXnMZLY1hvk2nyHghgcrCnEU1bRn4jQtxyVLWdwGe7g+Bj2Q5
uAV5ox4kT0xP6P35CZ1nGwQu1nLyYx9GJdcZA5tnr3rTSVs9+En7Px+khJSQ0Mzs5SnI2/tHjVH/
708BZkmbkWUyjGezxFaZL77/N9QkX2xJxEHijuyk7SF5ZP7VCikZar1KrTLWlw9FOWxJJGMVD+lA
Hb1ifFTzQ4j+h5OeplTXoYEpkM5joMiNeK54dB3m+WB29kovb4E/p4umvltUcqjWeROglSO30Xkz
Cl5Nu/8Tibek6cKvtBguvcovXQNXZoKf9GjmIlwXb8JtK3p3Qv0YjQY2Ul+vHxFC0IsdHBvpQNCA
sjvvfH9gE9NufY3Ekt+NvMDzw7+PVria9SlVxMj/+wv+81YX99Q9chH79wEovv05yFce7Qo3LgPx
bZL5zdE89UDRZnxD7WivMhfI9rx3/6xU564tsUUhufRvdoZtKe+7JyeklM3SCFe4xtisg466SY0i
FXpICuKxU93s46Db3A1E9wekL0EudBiWWu3pe+baS+VtRFXIC+0vL35TpScnYfXkzf1EeQcjYQoc
isZkQVWsKbcurU5gKWebPyqE1veQJHsz37k2Fu6mjfdlincIAHVDAyGTnynwObxVSlGfVqqNaqeC
YkOcTXmSMsIO+tdJN2cP41ULvFWsMvlg5py6mEm9U59eB+2HjaW+xaVBiXymvnNpfbboDRttmrsY
MGWAXS7dY4DlxEk5BuTIfhSMY1Bm/kEJopAN5iV/oGvDgY5wikS0y6PcP9A3S8RWLx9TFma4MFmw
M1A94F1/lBpIicodOEPaYR6GdUSwbW50mdlEx3aGvNqSw6FQqBk+++cFZIHkQKr3w4rBtrCh3/rQ
fwmzoavW8ocpf7azk0uW0dxasUVfN75XrWJe3KWvC2eVIco9RMFbpFx9F7OecOctCfrJF2DcCIKF
Fa3iIjY5aJy1aYXGrY8ZV3RN9jcRUf/sMzJK3bglzE9gTqdj4cEmG3YsiUSZsT/uqvG78dJ9qAft
Ie2fGsuqjq5JBEwaHsvnPFt2qdj4eoFZSvjbXsC7qmoqbcYg1Q9GWjx57InXvOD0biwzZTiv7GwK
dsZ9oWiar36HWDDKnwyGKI1809nqJn4wO7F1B9rfAI2xDhnIWqV9qGbHM3H5o2V5iBsl2Ag12PnR
iHAYdACuuQHN0wdMLAeI+0s1NAdPOP527LhqRiqW27JFJeuLGxeHZhtV3N1pfHFeKlvsu6j5BkJT
LfI6D1Yhq1/mSRqLNTP7Iy13YmNPDN5VGNuy9ClzTfNgqgQHGFdIjHWE0MaRRIOYok2YcqGArk/Z
i0djFcZcKG2YUamgOFXMJrbKht9c5UwN/WQ35tiwpBUeR9ftdxA4W5ZRwzvejYxZuKVvakORP6S8
Gd2LStBpNkY3Y7ViOcjeezXgg/LSbQ2p5FTpNuAKIiApisaI33HjjKhOoS68Cxhn6CieQYWt4ZNZ
ZQG3xB/knEVMPqaDkrMmOddebQsoYUmcfeMAxiIly49J0sU+j4ppFN68hTTDjJrZ8jCxMtfhtoJx
546WeqhxZQk0X3bdGkdis+RnaXaWojE5xKPR97q2AXe4GRKoXoK1CSpRZsHEigV3JMcsS3yp4SPc
cQdkQ/MydSNJKnOy+bPimB0l0qd3oi1Ov4ox+25zRYuLwB9SYlflXNtmQw5gOSdzxk5oF0OrPLmu
G60Rx+jiC7hoeBl7M8djtKGRRtNqB5BrFii6WljXUM5InTjcEIQs/IMy95daK8ezYCKeenQ0+kMQ
7Nh+7SYVYpSNBW5HVPDr6GOBbU1ZbbvYZ/8+Gk+1y2SZ7UWI/JjOuHhM+BmovMG2wALp2skBVv4Q
9GwFEkX6GOflVYM/isPXKBadwZUHqw/sICbOeDceh0r8sZvgo5KTWtcvhYE53iEBQudjvbeD57gm
/ZdlgX9KS/lWldBh6HApTpEXfanEfLdFVm1NghOniYurwR7p5qk5qyRwrJVtySYvpw8JtaTYp3r+
0DgCzJce0bRCwJg18AfUzE/SRi9sYZOTPT9UrLVB1flLw0FLs0yQLhOiRVuPDqEoAk3wcjZmEcs9
7NJi7WQH2DAM9suIeIbif4RrvrNzIrqVHhU06pJXk2B4g8g7RxmFLfSe/nUa/SdNg4jZXrJ0guxN
c5rq6ivYHnEMR296G3wcR9KEg4SCfwuiHRHM+sBKkp29Xze0ZQfJTjTIYKLSKtyt05Vp7B8DRhCi
kP6Q0Je7GHWyJ/UUXeMRQmjnCn7yTqBHhELbx8X34D3ImPqxyBXki2EKBeqjNxosphperpB9SksP
WUUCwmmrlPjDm2eOElt1NDvKMFNVkSDpGGKXDSxzE0+FsYMO+ulMo3ugRKic26rJMDHOR9K1Hadf
pzNJqGqeMz/DJo8jVGALU/pxoi8n62Z/iZHhl4TjwutJVkHX0BwEx6sOU2anU43XuMz8IuZei9YW
oIJVfaLHYmDrIq2lDIgFl3GriCwjPc/MiyRnyR62DCrBTx9I9NNyZbEQ1rXtgJh6Dhl+25zx55oM
lVE+DE1o7kcHQ0gZxelKU7Z5dPs/cWHVp0YX0DKFylY2NzMKBkkk+rF3iiOc3RIe5Q5efYw9vllP
HXMuXy/fQpcWunYcPzolUGRicq89IB4SUhQnt2DevC7DiZAnf/EzUcTD0psbRFYziR8LqrmhmHsy
HWY8QbxwRkkBokuLiR//StOU+H/bisQJqeBYg6eX+VTgjskvBdr+po6GT3YGYj9r3srIrRU98oyn
cu2RCqBg20kST30f/BdnZ7Jct9Fl3Xep8Y+IzEQ/qMnt+8tOpKgJQpRk9H2Pp68FcFC2XPEp4p8w
ZJsWL9Fk5jln77W7tQ/UaVPL8LExxTcDgx/iseIlwR5+6ftsj07lRyiG7/Ay9uQs4sUMWrWp8LOj
sD4mo93vg64rKLrpVoA1hq+RH+uEnqhEfb7NAmnu6wkKpKayfj1l6PqKgd/JRbPK2JGoci3QD1po
mW+FsJ8LM8LLkmuAMzrZHCGGTvtunm0TO8WAwXe8u9Rt7M21zWFwJCarbqbXooofJNLgzjea7dAT
9Zk1zQ6CDSEFBaoOOtCM+2nqbpoC8GVHZFlQbAcMTI9lUz9bfd8fD1TYABv6+MVNiCh3bO43O8Ie
aFS8RdogRPejTJD/+3SxKZ5eiOL2jbOd1DD75BbunX0zNeenk06kiTfAFMuy19axcF69Eg1AWGg2
fZZk09Nkeeoy4azz4D0e++424IamPTetcZXIM6c7Z4cejbxKg1aVql4EZiDYKiOuxfFBplG1s/sU
7zY2SWd4c7Oo3KSxZPwEOsRm/LOq1PS99/1x5dVvU4QszopjKBc5160zv404lHZAl6u10RO6XscK
oE+vb6egfZoY0zFgs9r1WM8D2V7XV6Zb/hVhMlpJq/hV5CwDokFeXH3XdSbnyN1r0gKdjrYej2Fk
NBctj7qVbhWI5MLAPuokhEkdQrEV3JgufiBJnLYNJ0ESf4OLFzlHNWgc9FIHK5fGQXD5Yvh28uD6
4lehJutUVTRsi+I114h3twttbeQRQa+12iswwKwfdMRbpaEqzcODZ7Is62nIMCPqsDOYr2Ff88tw
AENdnO8m/1doNe110DUOoYJPaMbcUySt+wStrko77ZwwUYF6RILDxOKd/DR6b58XkmNUkH03OvWd
U0i4jTCoMxrL+nOXM5tpybXsp+5OENha2Ia/MzSjPrtteIF8KxHHcaLq/J74jPzWj0Owiyuze6HF
yaTYH3e2OXrbDCLGq0hMdMd1+5eK2niTGtesKrurpqG2p16AvUoEnjWFV0zr0wYVVYRFgZgApCIb
maQOahTzR8T2QH8Mho/DtdNL2j5Esx4mVUCjiTIYYs3Rd0ExIgUdN8IHH66VyD8Jug12WcUV8SnJ
cdmSxIqJxy3lU+UGhJiF0aEvfW87+3IrPdKuns32DgSNORaDKyv8gMZLRiQl9so2aQAD1cQmRZ69
wxK/sp3ymb0AjuJEqcao/Fl6BrkYEZkIcc5cn1c+p5ZCo0opKpioOkDmMrA2dS4xe9aeZHbYHSgY
GR6k9GOJ50GGwKG27kfSTSz3rVBds8u1iTDLXD8GLcYKhD/DZgw+vBDMsNWUM9W6x6zWjM1Tr1yg
+GO3d1NlbVGmttfSTdGMAw2zs4b5/vyFseY3SyUmCZo8qTN9guVbPMc50vBgYrGKwcTlmlPynTVr
bV3FuA7o78cD4bqVCXsPswe+2ZkLDX8cNK9dOHtTx6vX2k8EYYnnBYxWdzMvLjaZ3Bp+toN9bO6t
XqK/G+l6G0H80yLxYm+7/TH3mfgms6o57w156u3yaUz0cbNgFhW5X5uu7PWdgao81q01AY0pqFEr
vKYZ1p+xk5AjUHq3bh9trGjQ7nbCDhkXevLqlz8GOZjPvlNDJfKA1wFXhMukc3bHNmCRW6hbm1C4
zqOf0AjpZh6rpM7dNzayPtXXd2Vi3CHP08jh61kZQ5rBDNI7QUE4iXUULREjkqDOggfdab9B67t3
XPZTT20+i84WwqXdiHyjY165k+Pyq6ncjs23fi7JW+ddqOvn5bvMYBp26IsItcL0W7ka5WQcR4dk
KDh3adF9wb6NjnZbKIWWrk6SeQSyTa26Lhd9yRBxVY2AD04X2SW5BmGJlJgsoFmdtcWb00IPd0M4
Ll7hPbLG9sx6/G2W6CiYbO1cxXEIuYCBT1kw07WK8tbUvnWl+QziAQ7CAmpfgmxo1awNDUZEaXr5
ulRFuQathvqkRRA+n0At3Kkmv92alZPyuAmCa2UaSOJL40we6t3vzelUU3m2RYL1SY+iK9VqfvSw
SkRGG0kg6HayLQdNHPrCJp1LkupohIS9L/lAumFejEpjHOWGjL9C71XmxXSZUCvtYVC/VVEznkLT
ov0XG92eVu/wyajsXZDS2AvpxLHrXpY/eQHuj8oq0sdhDqtWdvfCty8PkTf2s2uOU9zypWWhyPJo
VUIpuqvaeYrJUj25dB9WU0cxS3pAxANMFmMZ2sXGIzuubTSSgTizPErMRgxqLPGMGQS7mQwIM0sp
PlM68YT5ypMtUJ1OuE6PU+UCfcI25bCaYtl5Kl1dvBrTeBxwRTYzdjPU+Gg+E4IRK8LK9zj0Qioc
d6JBBZIqdM8Nwl0E2MEI8TeL3LsWtRAd4xmwZY9yNxhY60vXTzGysquEA0k0vkBK7Uc/PnmeSn+t
Mqe/Ll/C2JVIYcfmKNAQkZyAjcQwoo3vOxrbO8dupwvfcWTfNV1DtsY7eJ3/aWgjH0E0s90xGgGM
Imcsh8p8rkfnxYU7fas5J+LiNM8F5iGGzMWmbWmVYI4dKBBH1E8a5g4jhRIjJB5ZVPwbngTkG3Oa
TjTxv5t6FH4UpJ87hbmTHkqZVIvszzsehIFLIUQcjWCfcKM4u/mFJz4GP2EJQai3nvoAnITh/vW/
0XJamq/DUTIhTWpEnqWE9zgGfrebpAHE3c/TDSA15+BgFnnlxEObdNA5n2QFSdxGFY17TWTTPiz6
l7YWJ1J9+Nw6ys2hF/4uYnZ7pRioDqEoj03dvhVMXH+BUiP+fLVkSXiBb665w84VEdW4VWLgHByN
5eNCIy+6ht7rnHi1fBH6OKxSm8b14MI2SkR448zK4Xr0n9hJoLcS1cuG6SbHz8+v+cmrMJ5KRiOc
LRFouQQDmvBfN0GDSRaNAHexJkEvDaLkMBBDYoTo8tBbJzvYCtU260eWkUpDUVc1ByubvMceWFOK
B9mcXPmddYOhwKSP+8kxf7WNrn2hqQ8EaL5eUJkTmsY8w0o9u2FuP8adeQgS/6h0uAyYyUrk3fjZ
3cDY6mGC0IiZ/Y25/sO8gx8bHzRW46Jl0BTmc08zOb4Wv0rXwF3OY/ywXG477+rD8rrjFWboOLdy
THbygvnQ1lOMnZFG2PT7U7x0qEcLx/kyuc/e2AYb2Tv1U50DRfpMGKPj5W6aWrP3n3ubh4CFoHRv
fKC6Dg4oeCccqoa9jeHr72ITJ03BYIva2ioPGv/5gOwYcAksq3VboGqOJ3NPYjX7sNSin1ie0x0g
ls1AKT4hp62chF5CW0/7FFXxSwrk+DjOAR4gcsF1CbHpMDehyU8fxMylXXIDlx1AUz0XflmksWHp
p94pdqnnq9uSM+JW+NgGW5lrkgWtjSy9g1412kYL624zYYu+u7X8xU+Htsp1EDR5AC54g29tpjGX
L4Ad6CZXevcY5/nJ7+UbMZ/9o9YiCsll/33og+CU0llo7LdPSLIxn62mMHOvfTOaZwy5Lh5g5AmK
zs4OuLH9UDWI2CMtRVOpMZh0LY2QPQzxvWUc2GQ+YsTVb9NIHxvrhlfNQiowrPPqXSkEnGWTfsmZ
lDQzK33CzcpInaMz7mcSa3Qz5yRXhvkljqbxh6Npq5Z8ZOTJHz4YtHvWovFrB9++ePWAurqdOWFe
PSc4My3XfRSZ8KDg3EK7QuNYOvyg6IvK4YXwv41iF+IeOeQBw2afslpv6+FxWTvxBTFliCLQgrqG
kWdiHAtw4SGbt2QVRoTahuY27tzx2xAChAoyc/f5rKkW13VqGN+smcxctDq0m7TBh9IwA53MEYOY
5vaHIVPf2rCPtjAvhoc8bU946jhk+Di5xKQbp0BH/1GMOn48jc5SFIY/udD6mzAk5RnBkhKiTkHP
56gpsz0IkWGmjw2w9gmTK8yJmfLUY5YRsFGrKn/sDplIKs7+6bQllwulQWus9Kmhx6CbGUZEoR28
jko57zWkLXOKX2ECtapr3ovBEN2m18GD2F21RsQw3CynPNfdPhlUcyfjIFqXYeiAruaklOKXWa7W
shTSEBUfiaGijTuvDJ5MsSBYZnuKh5l0HKXbYuZS0Ffp0LdO6oevA2vtNwu7mNvOU6fcADXvENwa
R0Ee6/DPLpctxlW2tfUD4XzF3RFU3+RYb7Oolgd7Wakq2exKJta7UuHNcWambFfYcJBNn/wAxz0Q
aj9xQP8YGxKL00i+Lz9VKtPdGzKhCT+HRyD6ba+KAOXE460tpKyOaRtPu2p0fviN8aK3TvtkdbwG
oRcw40XszGl8qO94U2doRnVT3XhURWbtjcGMP8YakWOYxfhT+0Ju/TYpHsYMwVEoWvPWdt67BlPz
Y4BLjJZB9HvJw7DqqyHdAbwHLjO/PAMlE8YAvKRR6a+DvE+e4oK0lxGVVmbW1WPdMQGUqfXkyBGo
5twZJnNrUziZf2nR996gkX9owm2PBYAymtxE4LUFZJPRDjYTgMNLTFoKHTSO3nrHpt1zWNwoe7bm
EGf4sFwaRpQosCb/Ws2T+FyI9kBGZ3z2Y45CkW9oh1RFOXYGDlwupcBZM/NrUEJPHer6noG/BgLG
h7UTiqLBuWJm2LRwHddmpJfHVII8rSI49skMap5w9+K7gJaZkH21ilMULsYkwqOvIGV0WYI7dg6U
LKX9HVCk/dyYLAoqC+Z5JQh2q5YsLNBiTmUeWBgkSgMVXuEyzobdO7qZAWQF6diSC9nX1rRynDK8
NCluPSXTV3Osh+/LCsDwqjgPOH63bcmbMRpFtxEdAuhGsfzX0UCaFEYcPH5WcivSoONIzdqV9BXy
cV2fToCUWJMVij09eR86tBUWIgUM6gnu4yxLL2ETTjA2RpSsfv9QzCa+DHfaRjoFf4WrQW3qSzK0
YvxIQV4N1+ivhsXUit/tamxvbpjZ6yw20wO4fQzSbKsrF+vwk2GWVxdBAFGt8mag/1pn+Hp2fER5
oG+9Gst+G9iUtcsVrwIjx9qP973w+/iCFsPaTZngVDr11pXeJoY9gebQoT+zLaqqOObV+JOujb/O
ZVeRePMTOjBaxo60AXOiYHc0d+vZ6K6YzpcYpTKs/H7NbuFpK4G682tT9WI/DGGHp3MK3gWMLoQG
PFD901R67pPAdLbLOzU8fF6trBsCRK28EXrZYpUBEoBQ6LOEBRxLwFWDjFYeaP0PnAmgnRRGdoCh
4J9jx+AoNGf2ChbaTc3Rfbvsx/in+EtwVopDi5yVV4/a0kSW3Xwn1kcdg/k4LswGk2utIRwtLCyW
AynrI49mk5jPYWmiuxpNPrtERz2veQC/K3ELG6+7ViWachcWwBJJMBmU1lNRALYCKrIC88PkhWLB
UPmdDpm7qVxMpRrfsdVlH4CXnildwrv4hR3c86Y/GI32COY1YvrVwScJEb/gGqKtCuC20FLjmYDk
DtNRJXdNkLbrpeDsgujuBG198esSmR6CrONSpOa1jnjVD5/78b4865mDa7fvC7g/0XCnS2qflxIV
KDVSMEtd3DkTkjdNbmgSVyRYAObvbY0NcXaKaXOcDdNQY6s1mBNcvDT3vA82zWC/6LxGT0YXmlfM
AE+VkO2x0+WFXm2xbhHcnSYIcOgXtfrcmv5r6WfbwhyxeGetcXGU+Z7bA0/EfITSO9b3fpJnaA3V
uc7WWY3jzDfoRoIYofIRAbzTbjhltfNAUnVMitIIR14PuFuddgG9GF5h+9FIQPyPXs7E7KLwkIaV
NG6I4TtUorF2JLzFGFvzEiRlufnsEDAEs8Gg3aJGvoZjChSxS+pbxnz3Wnlz1t07/ZScLc3V7sFk
YKbQp1fVoV1HwQFi12oRm5V+g430wa8w7Du4EvxEbToHxgIKL+/co1BFTZ7MdzbSKJb5jcl1eGjy
3tlimzEQYvXbEWyHWSXaQ6IMbotjuetwMOu3ZWmfmuZ1SNPjFMXyPiD0W6cSV2kx5cfGNPWnooUz
ZZF6BXY20U/C1344uXibQhF8mA4j36wF1IO65gVtQNkgv7FgYd9FWX6hsBouRtqVe49wB6h+tInG
CIiLFF1/VLWxGmtc2GMKsfPzgKvl4bvGO/qWlc60CuPautIDBR06Fu+lSPrbVBGmFdcB8nn9i90B
+m/GNHjQkPdsVUJvrJ1s/6E8p5dl++gdSDmfi39sTd5en0dzTlMn1+VPdYvLtMORefCCznjQqvyt
FSr8WqMhtYf+HhvIN0kOhF8IMJ8PrfFzSTzNB5POH/z6nmp/x3fsTA6Ms9Y2POMvPNAbyg8tnJ3z
EGjBmeqHgAdULp08DlMVPlELRK/xRNVailc7tQ4h2DfdsYidVXRXfZKg1mMsh0tvjsgbBn9Av9a8
1I6E1NKXzxhSmCPgNYVm4fevtGCwOFf9MfIAzizPifKxsTfDxirjjDCFBBB4R9RqHPs/llLKCKuP
MHtffhLaJfmcGSyJffscRJNyWeKG6IrOek9zSW4IVmBioDFwyHzIYEtsOG2z4bOBwGQXCAcP2yol
4fciu/KvUjKK81UT3cawWMoeCg9HQuCzB1iPrH/PHdKlbRJr3U4OU/f0uTAH5FvrOIuXh0uDT5qg
2O9LHPzoe3X/KBtOD4ia0hes0wYH3LkoGt1JrTmS+Nes/cJsbeX3HrVtIr8FDehzcyh+WvNrGCNi
2pNMoLPTtsEzDIzVUFTehRMWEK6OLTsoj4OJKy8tzbfE97TX0eFgEXA30R7E7t3mKAo/Tvk/puhV
EcPzc2pYQkQTZ0/OGFOWTkF8WBZHQabk26hnr1Y+JI8FYeSPAMce67yvv0YlY3YsYP5OYrX4GjoD
QjJNhOCkeupGRGTzHo4u+RoBwhqXAm3+kgM4GdFsHJcyUCjyi5JM769aMIJycstXBy/Iss1MEbxr
w2hJZItzYgg+4z4cQ7yVAOPSyGu2bhKiHxuTfGfWDIUoILdL6EXSVOYpH+pn5S/+ByHxeGG464ry
/L9fipTEAsGg64wS9I4qRdGnCOILyWVyH1sZi/MIcBaI6MbxGFwuG2M1aurGabw6pLqr1imzvF/E
dwEsGytw4/UE4D+AnegwVr+I3AgZLAfVPnK5Zfhg+pMSc31Vo6rN3ZCJPj0uyicjX9uEwdlzZ9o+
wwZz93rTnLog1CBRGhnWfA8Ki8gYWxWYE0JRxPvMoAeR5xz+vbmtGvVmTnuqfUgcS+07l7/NQkW3
UlbRPNDeyu+iavl4gx9+yybIZFqHDpEmM+uN3jxFVXWt+mm6A+sGzJvgGw9RSZ2YZhov7DvextWR
HLeuSV9ljgebSx9rag6+MYFjEWN9sKCZ0BDBKpL71nCoeywfRdI153Zygs1s58RUO0CezshLQBf3
UeVau+4s2qQ8a/GXNjm5S3wRVk6gPZENRagwMNtAnvU7bToWeV987vBahhS2sWqcokr+Wh6m2oIA
F3W8f6boqsesi34klKgbnSYcC4L+FnsBXCMuLTvrJtJF8HUENhXo41fWs0NgVtHaj4X5rPvTSwKG
4ET7rnpGQ+qdlocvtcBalUXyGitTQVdHqyc119xXETIrlMKtEj+tODnAhMDQOFznVuHnRGKJM4xy
PzjWlSE3XsdJOIyn5qZH9aOj5/FR+p3NHu/4V8MBfwPoljDH2ZHv4MXHZAF4Q69XaVSnV8ND0gP5
5hr2uX9cbkOlIfg2B3lhgsZc2tE5HVQ9tBm6dqE0vL3oU2+9RLQVIQc0Wggv8KHsPQ6IYG0RgMqU
BEuLYYuDwBdCJHP6VE/MqcJcPPpWZv0UVnVrdVApDQ24DefONZWaeogd9F15ziE3os71h1h7KRjS
r7IBcQXs1GtcOA+l3tFiDGmBLb1UGIdB9mDUQ7Ads+4nEKsZo9kQwxTgiEJG1SO3JpotTbrHJeUQ
+F+MzEyoL17iRTt+SdJI5r/DEeteJ+7b6/Qv1CA/45QuMhL4CdwGT6cINTq7butflnrus7NQfstJ
dHuqDLKCZhu7lqrz0nTVOQDPzU+7N2evT/YXjc0WFbruXsee/IDlIVtORcvqqBk+eDOFdmv5d7Fd
0nFJrMeptN+WcEgj8cujE2OXBAG8oxh4ZRjtcBF1+0YbDjxGBSV8+UcVEv6Ku0jMTMT3GB7hW0tR
iptyPCHdO2PAzR4sEkEeJJv98vMmByRvGBnlxstE/2AJM0SaRKABYHOabC0pPFY0hk9hVjxYKsBU
mLrcrXpW5Yp6I6yw2fpjl+9RX/QrQiO+IpXHzTSyzy9vtFma11InO0ybblK21k/PSx8xX7ds+gQK
F9a5sDv9LZ+yJyzAsG57u2NGAg4siht07FFWHs0x+oibPD1KeDK3xkPjxO5xxHcK2lbQ/SBecOOb
zV+CjtyTg9twVce6JKGGTtRyC5efZXZEFnhUF5fAFt1l+ZNh4ar77Hha6Lmxy9T3xBrRZynav2Um
X2CreNecox3rEiOH5TtMJHhxAjfD8an8Q/LfEF3hFA2baa916NGBloc3nxd3TwIAiql5QbOS+PuE
DmuJk5qIXyjrmOw+JMJfbXRLc6YHNaTK6sPykVMGQIfeOgkjnHafr6c/c/Ar+KtF2sXrZXlH0VRc
9NEvz4k396ORYBqXMP9V2YHzLvAQ7wqE8opIGdBC8a6PVHTq0uE5rYdXgyPlUsZkyTjdOg1lebXz
25IaVAz6JejyiTKGP6eKeWn8loBlviIK+uh1NKefx5TCLeBtumH/kAneF6vJvsYKKbsVUjdqEWzC
5fiKqdflSGB3uyZ51jXCKcoZ47W8cRnlML542vRj9dgxEDiPxvgjxLT9gI3JfkiTKTzWhoR7HA/f
C5FcQa0wV5DEafCoSjqcfDFxkt/ydqDudVeqs9SXyREPn7u94aiLDkumo9i91ZlRPVo8KWvlEKWx
NM2NBO14z0YZps655ZBD5wa2hy8z6w+R5PLfSbHSsGatvWmYWErc36LtVdcro9bhpsXSok06ETFp
Z0R2QQ05hh2HpPkwOaFc5so7EsIKy+DBLTHh4JJfLd3UiFlRi7dbqnTYCQUyQzapc/zPmaPq/0gc
VY6wHOXoriEohP6ZOOorDVviPBXuMrIxmEEm+7ykDVsB/ulM98tQUk76ytG2ul47B9NpoLKJjsg+
esAazSqTy/eEepT4L3zgmyIhnoi8k7c4G6yzyhj1x9NDVHiMgGuVXyPMHzzddv6HbN4l5D1PRj/P
jj//+79sgVdCsX1I3dKlaZIX/s9fpNH7Ka9KNLa2hYYvdngn0B191yfx2pQkdgnORX2nV3cFge2a
2+lPNgUqtkgSwmttp6jUXhkeTxvHxXHzh6s8xyb//cMJSyEsMQ1Ht1xbmstd+PGd5dSv//u/5P/r
g2SUOs8EyKMGwh4t9Xs0wNixBBTQdh4gRTnKvM+RWGRcYpc5EhIHPHbEPtO2brKjX8fjPtDI34nn
GEk9JvgnLItzOQ827ZYJQzD9IXhcn/Nmf/vcZFbbjhCmaTNknp+ev33uMYW/ThYDnztium05NJgQ
EJeXZcsSNcq52haIVZs2fzDTVUTjp+iIXYxzlOikZeb9AEPW0+JTXstT4WXmWYtKnThnHR6F1aNb
Blkf8sT4KFwQFTcnVaDsXmY8kx1nW60UkN+7OmDg2Mh94NoPkKxh0oEn2Bq2/fSHOzVHqf/2G1s8
SYbNvRKsor8FYPu4X8Z2IFhSCRppliJbOAiH7yp22gOTum1aFm/LMq3hE12ZTqRtiooRS2ImzXNq
C3yS9Ug01FynJUnwLY/8q2PT51za9O9+2owX8rCbTW64KNxi75uSZfEkfOMP9079O6Sds4EwrDk1
3kI389tvkqVRXoaV4DXWLP3o2D0qCszh/MuvUBrzVZd7ELBq2WycOT87t1EjCtdmELtgJomWcggx
CxG6qpYARFSJa84o5sUEpqdhikUp4u7qbHwM0Jyt//NtkL9/eGUxfjYpiqSudIEJ5Z8PXhfqJUdR
X2zp5qAi97tmi0hJbkj5pS4v/K0VZD8pbdV5svMvjqa+QgFT69Lo6FM5CDT+8+dRv2e383k4FJHI
LB3HtVzx28WknT+qQjRiG9J6WvV8xzZkdDG5d+WH/W7gALkJzTLBh5wVRCnY42fNzS3CGCCjM/LY
j1DZ1oGRujqqkvzw1giDY4rsYhgJTSoLkWP5DCmcsg/HaUnG6MzhCeCit7cEZgWHpuMfLrP9+9M+
/1qKPU4JwxS2NMQ/LzPzVN6vBvNuP9anobVmiykRcfTUhoAYOV/Fm3gskBAMtbZhceuOjDOGh9hV
gNfbrddq7vcxgk+19G/bkb4J+1VJgq6lY6LJblmK3+CU5jF4aFqZkEwQcxpZ/sU3MZgVJlEfzBR6
vO0VHUbOX9pTh31CuDmotxSGsCaY5VL47ZbZSm1DjxmngDjfydRvgsu+spy8WSEpBjo2T8aZoP21
tPmSsobLqGEXyHrQXx7iRWQHW0D08MPmKYwdoIqawRiqI1bNUT4HIg6AO2cYkrNpFwcABf25nox3
iTlqVYQRDbiYYbM1/JRJmPPLZaSuEAaxaFZypkXUSkxnRIqvDUNmwzG0yneK8wVEbrM4/eGhFL/f
PrYVpaQDkMzlA7NA//P2aczegjS2BFlHq4ae25MZkdgYN9AT0TkZ60jE07co0b/GUzc9IZD+HEZa
Na8KgqHwNjCFtmdNk2bOyTzlFNNtcMc7fassQD4/n6wlU1TLxVJtZkL/ErWzwDirTlZhEW7ZTuRG
D1mB7iOdDb0GJ+ZxSl77sHX3QA0XuQ6K6A8AF+OxQ9mxBoRMxhONs1WBQxBzTV8efQCBL0PB3+cx
xfFpKt3oqqFlWgb4tUQLv4xdLM/BBeomRJxE7PfI6FIQfpzky11WuNWlDupvhAvaeBVFuhs9co2N
YQpflkc6znTaFC6EyiJV3tGZg1YdNLmu1f9UjTa8M3lAzaQMZ492l66ukRL0kpX5nvBh+kiM4YmS
7y+NYz1MpFhkhUfjCvq7KuOrDjzwpjGE3g0t4TI4oGAf2LTW+2Y3FmikqwbDKEoggmy7Yl8ERc8D
HoiZ+nJtYnTJRdni/Jp1V5rt2buWf788x1lCQnQKcHEwWnHxYo0gNONWdqzZjk+6Us0iaKjiTVXy
U+Skl9acRUoDsqpJ/v38Y+l0sB/m5osPCWsVRHq7T6WNjI4ANsvu3lFPQB2vYvfgQuc7ZtX08Vkw
sSqWIMOTGsgZ0u6+wDZsEtJ4UYbrHswQ4H5Ip/EFZrO5SWifiPhbNtJJdWNfwcti1K4GwK6TRaJe
W4/hXi/7HVaHDKejTvRZhy1nkXwAyqpXrRmGH201vUo206WKtvoAuoc71fcWdTKEeebNhF9udCMs
3obQw4pKscLj8CYluLQaJhsC2kEyq2nTl9acxD1spy95HdAZD5U8Bw2YBwfdCek5DTFn1fDqNDS0
VNlVJzalkxpbAwcI4GkkwTOaOP1l9fnw1ERNfA5hH8FhfjJ6sqWBq28rTEJLgyHBLk54mqev+7hz
zhbmp7Uc1Je+6QOsBG1/yQz1eXqoPf1N+GDE6J+5l+VPTdf81Rs247Y/LBP/Pnzq+nK+l+xfhlr2
tr8d4qKKXHcrnQB5UvrmPVlfYxtdosxE+uig8s9mYqcXNWAqqP9XGSk9Cj/jcfHQUyZNZLggkq+V
xtQQbrvmE+kVYQjOJmYrhMhsnYr55P/Pp9ZZ3GyTL1RS/1zbkAW1oik6PjVz7e1kYUrLXYtwtqHJ
AVJW0zFCwww3or/Vtb/vrbq4oHF56h3snuOIJLpt8Dm4vv6ltE510FlbYLNMw9rrcmIO66TZ/ufP
LOca45+HR6p1A2O9IQVHSHs+Tv/tSgs7aiOtktamTIlg76pZhICUYldVJvEYemcTRVartd41CTuu
Yx+aNHa3XRLEx7xI0z/ceP3f28NcDLkGMigb5pn+2+4+5nnW0qTFojavxkszEyuivxmJErwgjX2m
clgjTh9eWCdOyxbuomq8YfhYLUuPZyXPXuaKS9WJAFo10AyOSeql67nnwLi/2sI/icDqUPaa7WXp
9DqRE90CWfk3w7gaXU2IYhy4uyVgPajx73uuQl9H0NGZTBMi65CkSpl4f7gX9v/x1CPXoeOpdGnQ
ivytsM2SDH1AbfLLz/1n9B7dVoKYYIv2BtDrQZmuPM0Pdnng5swhUZn4OvSgSvpiL8ziC5tK26wg
uEBlm9uDTOOdHQ5H7CBSoA3DLbQ1pfceKATS+Rh1F6fUiC5d+jMm5sZl893F6Zx/jEqL0bA6pHJ4
XiYYBmpGmA8dqFwKjk3fj++c9M65N4fq5GPO5lK8R7N0W0ZI2CFaR7sZtX/DOHRfjkK5rQGvS7yv
5PVicih8SOyC9L60J+2Lil5s4EIYNzEOH2ln3MUs9/Qa6Oa7MSj7s2PEDo1XlFWDW4Zry7HERWWN
8xoUOASlfjHBQJ4mv8IIYTjTxq+AB6u++8MZxrT/9cooxU3iGGrRfzDUbwdrdFWJA3ZabnQk7hxK
GPHqhQ98sjMRJlrAC31OF0oLtPPyH+cwUxH3zrtrVodRoBmR5tNn/HuNpe9gpqZ7GulWdbMc1LfG
H+QNALgx+/pQFBxyRFw2L8vT7X8xjAYhRmcZ5yG2HHjl5NG1AnZGNtrxDom+dwwQbFwc3UaWaqKH
3ugYcHcQJhAy1x5rTDQYH1M6kpDlE2FM/tHB8YZnTtLO2m1G8Z6RzwnqQ7369LEs0Kxnv+pI222I
19EVMeON4QEK8tQlaatxW9jMhP6wKs210j9XJaXzDsBPpp3gSGOubf62KuGyiwyNVh/3kEngXNGm
xFW0HJgTSzoXkBWY32l+s0NrX/Pa8/duIaM91T1Ya809Obqm7fSRdLU/fLDfiyqOr7plsjDRvXEJ
p/ityLPIqXDSYbbE9YxzlxvWaXjq/oexM1tu3ciy9qtU+B7VADIx/dFVFwQ4k5JIjUc3CElHwjzP
ePr/g7q623Y57L5w2MdHoigQyMy991rf+pasYDzeQ9CZXgOwqLKPJ8SGkYumofxhtuoGzZe6n2cm
FUt3FgJqaqunsW8Hnu+lQ/rnb/X7NvzdNZSq4Tia5eimpB3y22uIaFhYzEikl8jJMyqA2Sh73ufG
zI9lyrbKrIMuGMlHe99oQeIimSMthHyTxa+QAulCso24ZowXtX2ws7M02s1kKG8MwB50adUHsn7e
/vxN/1tLjOsrNcnjRT6sTT9jefZ+9cHncgwtrJzS8+nTTZgvrrNS7FB3P0WMbMh8BI1VzmDUbWni
9TK/ZKmOC2LKLblD/AyRfxKNy68b3fzFW/uDj54bUnI5HUdlif7d7t72vlp0Gi6l71pEpC95I1mU
UD3CBzeGl+tkh/aqtE1xyRJf56zniMMQM45DjqngNsog/dqJdhP5jX0oIZLd2PTN/vxdGn+0n/Ps
UNhKA/iKsXQpfnUBk8guxyS1pYfcyj75xVxdaSnfS0oYROsUCBIyx8S8sUT39FhYk07YesrRCa3k
W9g4+DWWb7Q7wspqiM4YYenzWEvBqswTAsoM65pmWzpexv4JuI194uazT3oR2rT7bWYWOlbnKGp1
ojdJYvpWd9Wx/4K/yNl8i/mDIL7z/fjqB1WzyyLDPqFioJ3LiBuboPJI6BWSGKQXiKFoM/sflmiJ
n7P05uin2qfNUHE3T7Qh9a4v12ZkZyewnPIv+sx/eDSSmiMsR5VS/FsHFE1xXBldZYLw4j4cdWvb
q0m0DWa8SGom64Nt4/iaZqN3J9VydqWuvpiA/Q4On/VfvJnvg89vn2YhLaGrhm5yRlC/3+yvPtem
BWNBHWt6Uqu+mrESB4QuKRktzO07zTwN8WKIUzA4iMHoiRWMqnXTOS9Zld2bhk9tAMtGU6V6JFLU
q2KI/RiCMVXFyZMyk7OHS007EicCs4egTkPpVUL00Is0CeDzSIlPkS+L/bf6zIh14/jn9632B2cf
yUJvLAs+YUryd+dQY5pQS9Py+Zf7bOgiehXMFWJFRy8QFR4tarGHlj9sIyu/qioOSMuML3/+Nv5g
0RS0Hpe+mcnDzkP028en6lAr2TOsIJDSnIfkk2qMkgF1Gt8r431Yg6lED6TRLobFH2MSWo85jd6y
QHigduKgOTAlIyeLVzQfHWCKEz2eLHAo51E2ZObwAdb8L3v1f/DQI2dkiadrimFR+92qOYJIjaMk
xvhQ03r3BzyyRKGUnJpnEKUZWYt9MugrLaampDOh3oSz8qIh/TuPkfXpOB3PU5xYp1ABfqAb6G0a
k4q/NQHlOxzaYNQFh2gIdsQMTM9/fsm1f19XhS0dyjzJgQ5X4e9WrMUiOGnlbHllPtl7hWiZPUyu
fUJR7SLFB/dn61SvYUQDp4O7NBnmHR3hVZ2U1spRwRqviriIN5MDVz7DIPMyogz4P22pS/Xx64dw
GdiwMTmSspQW1u8HNjk9U0nryfH4MlycabVwLfKF49JnKwDr+g2GiGsJ3mrPVI+UVEPsWyfBV8FJ
tgUwl61IWOo8M8vtbeMkwLeCKEL2p+3gzk7k6cXn76v7Hx/j/ws+SZ34niY1//xP/vxRlND2Sbz6
3R//uVtf1/+5fMf/fMVvv/6f28/i5i37bP70i873m4fff8FvXpQf+6+35b21b7/5wzpvo3a6dJ/1
dP1surT9fgP8AstX/l//8m+f36/yMJWf//jlo+jQ7vFqQVTkv/zrr5apmuCY8x+/fvl//d3yC/7j
F2IJgrc64lTyXy/239/x+da0//hFt/++jFfpl1PA67rKYzR8fv+F/ndh0YmxOU7ZhmCR+uVveVG3
4T9+kfLvumZBk4f7K8GmLPOopui+/0r7O1JNFUk72wckM9P85b/f2G8+uP/9IP+Wd9kd1PqWEdvv
jsS8kqNy7JTGcvhg1rMsoL/aADKSoXK97ww3N8WrrTrXJBK4XKz2L04QHGP/7UcJfiNbcLezpgrz
9wPWajLwIcA1wMdvYWDZ5N3wE6pph8xSQu8oGYGPXx27O+at/HPAAZmBT3Pj2Ei91qmQaMbnMEKs
HYf0E7VMe17Q3eFYZwzOeCBQyNUjMealX661WxapmShuP2UXbdEhmlezARluokseAhzQhpUQsqK9
NFECJA9Zxyr28wNBzi69L2QPFup4vxbPY3HBaUyBWdgfM7vfPKLUzNSHRKiXqcXhqGg3aYOF0hRY
v7Kk+xlRLVc9QTtMgJkE2uQEmOJDAKJxHYzc7hJsYJSKuQs0uSOXHiZfGaB+9M3H1CIxhfE+AyZT
exj0YNpXYnjJq34bMfLFYWccIe1koGTGfVuau6JLfpSq8ZX4xm3j+PUKEckGB+8LoZ+gCxbdlzkS
tDZqBFJA6nSpCE5dPF2RHr0JuEiDcmw4g6/8jCqISE3K4+Qxso6ECTJVuunn4Z2Va0FgQ3xwoHVD
+/SmFMbA93eMNbmTg/aEbDJza8FkOdKi17DYFLOhraj4cYfWQPHV+naeagKExdtggRuipMHOKVeU
ra/goIg2PyeITLZRGucrrcg+HQlv0VfUu7aHRo30f9Wb48uQFcE2iOYfdQiLtEiLj7rPnhob2RfW
KPzeBPwZJjWJiTf1bGYh3v6E0NhqWHw1Ca64BAFfE5LuE5PHMrLBYfvGn9ZNqO8LxW0VH6MxqIjM
EC7PY+tyvnb5IQ6elGSgnQZAtH2psxnYZ4/VIcscMLF4KUvM4TWmmsrHbS3n4Utrlf3cEB+fMBTt
YtATtZ94gqWWIKT2HdUlVFv8paIQRMAQoyyymsbcwP8WOZ2SaQL4i6SVPiWBYSkN6mZ+JCuqXLXg
Xtx2vjEjE8mOvzSe4BtFHSyHqBG1B3TvEGszKFANP/kUHXSTFIq4Tn42qtqs7mSGsTvkj3ozIG81
HsuSuBxHayMXke2JTxGrdGp1q9KAatlUbsfMwpuUkWzdMYI8iPIJcDMK7Xulzl960EFwjF/0NmVI
pR/TGIjomG6NEDZCg47Jszv1y6ptKKvNl2E19yNeiEVSjh2ohFit4curSjiJ4ViuA+yGkv/J8IE3
IIt7abY/i5EHO8kJV274Dz3jYDlG25KGE5DGFjywwr4J8LetmsVCmVyqrrptaNu6vtoy0kB631dE
MKfRGYIoiTMEHseGULBiwMUaseY3iJtIYCFaNABHXefkMSIFiW3y2Yer0S6R7TaZN5YBZKvHSVkP
b/WEfK+ty2mvTEa0HqzyUcTql2YT4+OQM6QWCheJuGYOev6nnox467BMAIZcq1N0jwLmHEgyYglq
XSljZaGZy104FR5chXe71x4LcGdTPOAXs/ILa96l6Mu94KwtnI/FQgXPAiFzEfq70hS3g0FUzXzv
q8Or0xFAKJr5MgzpXd9tu9q5IHo5T+WAb96BXa3gzJoiEFu6iewNnhJuE2MbBHLbjNHa53jPOZ5E
riF3PuDXCbcr6BgbAfrzwSIlAQqtWU3cpTFZcGaUUyfjMieac8FZ444hQh00wFgeW4Xaj4zdnZ8P
ABe6UHggEc6qdiZBT1mhFG1WuqPnRGScOx+3d+C4sf9qiO4QpSRn9luTMLFurJ5lJ04lKPUcy7de
tltYtevSCdZq3x3R4WwwkjSWDbAU9CdYnQEShOF3dzRz3zDuH1JHbphoeUC8f9AeW4/gTHLV3HDk
f68Il/DizNhpY3xUYwY/tvNchREtqZ1NnktsK0z54TzrGfIfjuDRyggc1bUQxGpzxWpjtlvH4s3I
qrpFQyBZesNjF2bELbPhxT0JHkSEwOQo6aGmByUW77kyqPiBEHIoO9FhswpjFJN1fgtTRIcHcGCc
0AZi22vB2Ugj8gujk89DSSLEA4eILQB+pBlkUUHaTFdVqn6gFEZWoymgAhmqi5+NMmHKrpSf6L4I
xMjMW/B2fRWTH4QviIAxtSHgiYX6plBJCVfK+ieMr0OYOK9Z+6aS78voW7cHwjfH2y7P+KRy+CVG
/gZUfCeUgAp1LG9MP//ZMddRFYe0bZpStf5UKeO1GuoXvZ+fg7Lcsw9JYRFi7Yjd90ZSbqlv6lJ/
1m/oxdIssKA7d9GzHo1LXvnwc2Ce2s+FZ1r6Yy3s9XIyxtvXDvE5ShTYnDh9S+0dieUlDR/HWhwi
p7utwWLmhX3B2HRoQ/7B3Aw88S6U1bmhxeun5H/Hukp6VPozJGtxrnKY4f61hs9VpTeNdK5pbq6t
yXiiLLurOq8oR7eBQRBZ0dH8iobyYJjgM7De/9C69p5cj9gCWVhIUkGL9kVHntmD0nIhQuZmcGS2
up1V0JlGuZVgd0pwcZVlvOmGyseuYlUdt9jyd1MYbxrgFnXjPOR6dZ6ToF4Zcnjq7B6nl/7WoMeN
7faVsR+h5bP2lM8vBY5hYsM+BRpmNRuX3cdFxX81apW1NZpeshq0O1G0iH/lWsbJY9iYD9jD8H1d
cTbf0U1+oOV4sa2bQgQPweC8MwhDapeQPJqkFyuH/1WRt5nPRyYbfMi5dmG7XDwMOKmsk+6XH0aO
48QsnHcyWU4/HZldQqGQQKyK3RJtqMyvrU4wlb4YLSkkU+avRj29+vb0M/TDk2oon2ZC+iwUYs+3
JQgBsrAJmfWCBLpENklAdOmaKdFjlJtgtxsM4EG8D8uMDNF+R5LJpmgeCpqPRgLnTB2hhQelec41
MgED+SaV8jLXPcNrkgpnRcGHmT8GWfDDp8NN1z8/pmTvjItbpjKP5GicLTu8bQCKdKr5XIeXLHjt
czKu+Pj6yb93mNhEDclnsbkz1PKlnKwtgO0fQ9KdotrPPc57L7LtttZyHCF+Ff3yzhzTmHl+szVZ
YxJnOfXV3QJoQcj+GFTDY4Nty9TI3BYtYskqeuU2D3ji1GeEn+HKykCOaTRNkCmxhyEjt89St35o
s9jp+rCLNe2II3s/yPmpqAu+sxbw6OCaWiSudd117KZzQQpmH0UHVBSu2gcHiTItE8M2LiM4BFDe
t22sPNCMPpPB5ME0ZlcBNsrefdWtYK1kb6QC7nU53hokvQ2wnzBqHpbHE5Kzm2c6x/EJfE9/a9Hj
SbVFyVms69R8zEr4jYF/g3fiB7MyzDjKhx8yt6wLeScHXEQowpd/Ek4UNum2jjadp4oGjWls1QDj
omJcwmY6Y9ODhIQFeHyZyq3OxdThzuSJ86KBvuh1cTeIkqY4MJQIqvGU3HXwWOTYuzS0HzSLlina
W9OOvbgpTqQs7QO0EZAOLspx1mdv1j5m0lIdbU1Z7i5s+CIo1v62Qu3kp+IHUQY73youi7tMhtEG
14dnv0q1WafOdFMLfV3MxVNX8usTC4ftFflDsyYHYEuHihgKvjuNTymwPCvABD5k8Oexu+sno1UP
BZn2c0mxYdzMg7UWarJGD+iiGnIdI1x3znSoWQB93dl36rlJ6FqpBIzQWZGWTfhhe1j+rZvoVsbc
K5mgmIa+SboM1UBNMJF6zmY4apPYxzbI6No6L2+u5v7tDOCtGigLekwEchyW/z+VtKDJUczSQxZp
d3BrjrXon5ZPwebEoCREOi3hMGSmpip8HMPBYv8THOUDwWgbu+89v/DdQh+xekiCfYvNIKadL8E0
hwS0jBFRJljrdDquAaeI8loHw1oxky1t+SY49LI9m5X1lCrKHbfkpuJkEpgKO0G5HYz64Oi1ZxsF
tRZswzH6yfK0c7y0c9YaSQdmSG+RV2nS5nUagi9uKQSVW0RKu6ZnKCasXQiG0bQzOOpEHiO8gQhW
vlvOhHguxWxnkl1huHX1lmwCfdhM816d/atdJItch2Z1vtaD/nYIh+NAULdi4srlouvcXU0+e42s
NrKNbvTkoJFSunzIoicil/Pm8jPh+PWr5TN2hmANd5IlkgKsCUCsj9wukXNp0nlR36xznU9wmLcN
Ju+J20Zg+c974SHCmWSzLmRxqcoWJIlJAAMxEHl0qnH1cu7Zt/5Payz2JKYe82rxHa8Iige/gs/q
DrYG6TrFJpk6L8Q1Po3Dpmuh8bPDd0sVXNg3/pSiBB7BxUE/DqcTfQKviNLN0JT7LgQOqI6nlvMW
teHZCjQvCaMnxlFrRSn36ihvO9086w4kOSk3eRoRG1Cv5WCvOjEeFbFYlhkTQ0UJW9xAqr42lHDL
zoAslFC4CiU/GM/W4bTZnAumh6miuynOB4UHH/LqWuPOybDQz0LZGxEoJYThgOKR5GntD8BDKm6h
ofR0vAjZGGEXzncSPa5qKXcG1BZGXNsOImsbDqflfibOaq3yDulbrpsiYDxETGVE6mANWQo9I8iB
KSDZPEZvD/NB76czYR77TK83qHLZVDYkVu8SfzgnzDbs0sIYaJ5NFkyiqV29tpimDxvsQ7cdeTsE
NyP33TeKA5ADsUmKfIdpCmtgvSZg6mJH6b7XGH8X02FKca01QEhTsadhtPEDa+t3Ym/WtUcp4S0q
Nqc0uY+MlYQ+OqvhWufeWtYzjRJ3WAAGvrbR4DT69XtcAuTWGiwy1nq5EHRrgJG3O5RiXgaWOHfy
BZebPpeFdp7mV7PPDnkY7kK4tstLhda0G9mDJ6BYy0UU2FLKAeanGexMUV5T8ZQCmlnWwkpGx1pr
D3gXVzrhUJGMAKTaF1HOL/aC5e8YviTto986iNIz63EEEdYE9o3eKNdW0bdSbAUgZwLsYuRmHBR1
Kfp9iLp9ILKElLcSVFF9hOr9WubO1S/Np5xGzkqd8IQ4k+8akXYysOHIgRybsnooGHWv0kwHjjMt
J1ofT3ITk+iR96/ff2dpEPsmRUZuMZCMOD7wdOk0ZAWWO3aEakiijZlhfvED+9nQiKS3B/EUKF+l
noQrZmS0hzSVAlbQ9R6ZhK6iWrnmw/yUqglXAfEa/s4rDZqv2dwqQF6jIo5XOA8Mmr1Wu4oopVyE
AORN8E7rreHMT3kB0hwT6FaromZtUZ7EBryHADGASEyF3Aa6dlULxSuZeB3oEbeg1NaDdCKyaOt8
Zw79VnXE65yojLwbYIi1eq81xRfDUH747FNIgvF2Rap/ai3l+RSJmemtPq8UHk28OyxtanAl4e2C
VPqLgCoi2lQKP0fJyHnAXDlZYl8p7RukF7JAniKN743yVGcj9TMUen3g1kNPryQPSZrttRvLsreF
qfesJeXsivmUpdU60FjI/GJKb42shR/mXC0dqQnosc9Q5/M3BuuqmelnEWNNXdjg29TMvkRPCj3A
AkhGXCjCBvd1P35VVUdaFB9IoZjtqgz5dtaLiB/uPBL4eMsZMF5JLm8QBA6MUWQ81eyT08RbHVrx
JEMiNS3qt0G8OhPGdot3I5PPDlBVJRyGxh2hataUe8B5t4XavrUOF1Khv0JjyH8IpN6uCtZ4Zmyu
KlruRi26yZIbFEqwQhI92CjFG6qza2m0uPzi4APUZL2p1eyak1XPgYkwYmb6FVe7UVqIPsmH47AJ
mHGE51MArTAtrvzAe4E8E23HjjAAi+CMWGHLiUnzpUKARAaCi1+OLuFq6IF4qd1TRMOMC7U4kWcq
MjKForUyhBtzmnykey8InXQXmVix0kvCnS7+RCOjLtNmXcXB1xBI4ams565V5ZiYHif0EfumTZ5q
xcgPSnUueIK2hQBINPeER6A10t1AM1+UoILulznVce4ULw7fJhGBFyajnSGwYa9AqR6VrtqObf1O
0uOHaPj0nbraQo8FwbvFyTdthiQ7tyZvG3idtpwwHgrzTgYmSCf8vlEqtGNtmkzS2pxMRqdEtBF9
Ebzgida6ECcarxpH7hkb8SwYTIUDMjhUe8jdoYh/VhFlcx8Yj0uyuUskIHb6IAbcWr1PhvJqw+PX
+NI59NFKL5eUlNRrFM4EtqUc7VsuWcs5yYusTQiyBVlxPdE6sVTP9yMCGJb6F3EVlpeQ/IlNU1nX
1uDPqcpwe+749iH45ulPuzykCJxJkXBFhjXftqoXUy+tAx6wUYNGMhLoOac5D1xJ0AMJzuypNnNa
4gDwi9BXy5Rg//3REpKaeSjf92ZIXVNV5SfOBUC2/e1/GXLhtBPuFfxAnKmBx0VRxVTaPzZVvTHn
CW35SKsyiDFi1/GHmuytjHPOGLCWLqtSppdkMQfxJ3gPFn1bviSGZt1kOr18VuZR79dKHZLO2aRE
GzC+h+OBmXe+XZA8B71D3W/Eb1muVdt5Yi8NbFQZY4+mfWRmjYmEfArzEoby1TBoutZ2chQ8xwEQ
US9ZIgSXnwKW0WARM1/jutwlVXmD8hsuEQcsV+Athlh2NklExLnMsQGw1tr/8uMSla7Ueq8p4nvD
oWwvoXa7kdPfpmDwd9VHq8EF6SrtmKUcJSJeLDZY+ggBWeXLVuIQY4qkBA8o+9BrOfDpqhoLkR5w
c0nAhSu1IDJbaWk5zjkLS2thZurNfJvZ9DLTttv1ffoR1KxQWtLDahiPva0egLukKBFqDzzLZ6eW
nyRdcCW6rnCTeZ0CKyO4uiav1C7ctgCoHoGwKdp6dNOlK2j697Q52MhaqqKxS7YDOn81yQxS1FKx
NVpxKUAFeLbdXkEFseHQjhmmyp0TR3pWwVW2kLqvnKY4xJ0DmJyzg8jHz9BG+6MsFBynZ8kSQbOZ
0KYZbdyz+Zs7Mj2JtlsWD9OOTlNlfGoVl6nSADhXbbyVfQ8AwmbF4/GB1HQzkv7RBlDECvsK8IM9
A2qSS1RDThzdeOHzwNMekTQ3yeCJ2p5zR85n70/oEacxKG/0fD85UwhAHJ0WYOvniN7+Hi0ywdeu
AX16o2ZGixKZmTTOvp5kg41Zj0RTJOP7MvaaS9qlZqw6O9SpzsoZI8ABQOd8S9KZFdQqAfv8ysYt
qjKVapD8/iDA8qGZwpdB4BhugonDKxRWMrkfAESXXh/20QETFAcc0NF0M5q3xC+xz9cPmuTlrQGp
6GyOZ7uaP1qdzds388+mRGNdTZivJTcKFAI6EhM8w4z5z9gr8aa0OLIUtL8siYguUexniAGbWDPI
gWaRXm4TOU63BsotyjZuZF3w8betGrhBGd50SvJgTjgOTRVonqPDw2f2u+7HZhsk+u3IFHOXxRni
qHejSMRak6PjIaUeD4ahxrS8MiJ9OkTwZAsALtcmT84p6OXuQdGCGhd98SzbRG7rWXtRBFE5IaYl
l1RKSHB995IiCHQJ9zGJGG3efX0kjpeR6a5TrEtbBuqJS6Seosh6loG4Hwa6q4mDrAEo6Lha1C/r
aAotDzMOSnTAE5uk3080R9ZGhjI0HDgJw2xKALJUI/lEGQp4BnPkndAWLTX9hjyx7qL1Wekp8E1F
zlFTDwGrk+lCaE4Apa3OOjeYGZYoU/IzDTuN7khyLrr0RZ17cZdnD9Y8JnScFBLrIsfLBdUSclV5
qNUPwyJUkXwqbjtJ+nYUNm4VQFcb7Ra5kZJtqsGPqBE6ah6oxUxdB4++5Spr8/iCA+pIYrb0AiuB
BGN0oye74cEhRXzHeewNYsZZwpUgxMNg6IOs2qUyW6zxdJRb2NOa2l5JVrA3Sq/RSx5zytiICh5v
24Z7Z1yRG3aJ86JywxlwQGsZH0TClisCG6kZcGPhh+bcZWlsSKNbjL10E9ifbmVU3GgjmFRTmjtY
sne6IW/NSr4ALdBWsUN6oVaLBxzPAO05LNUz9LOk8i03snbl5EfHXjI4M9viwDJA1NEJkdprQFrO
Ju20zTCX875HldWWlGJD+tj29Mamst1nKQ4Y2yFkAMRAPGvaSRA4rJMZs/Gj/mYeY6ZFqMpcNafk
TOHvznUunmpnE9KBtNAV9kkpdyM221o3UM0+gSJR3OCxGEXkXYM5J+SVMwdG9BxMO7VCQSqN2wfF
8iQADR5Bp7+QqP6KwhmyWM9BrgyDtTYSkV60j4YzaORuPNoFESOJoj6Lpu5dqkdWoWR+cUbN3IhO
bgHMR9SuWMgHuqmKkb5pOpOh0DeyrYRKZ8Cw6ZySHkHYvsD40cluovvhE3s5L8o3M11kKRU3RONn
G7Xqatw+NJ4S2CJgexjSQNKghZIU60zOW6qeZZbNoXSmj/od7RRhO+WACVuNsDNE9mxCjap5NmtQ
r2LQC7EY4OX3Sr/3XStHHlfn4D99HUCWqowvoDstb1BafwXH+awwSy8K0TC/rn6geRek+jH4NHLu
XgyJ/samMEPSCcOmOYGqnU80TleJbKkuOozgWvczMTHvZmVMRi23IDdTvUM29mZwZU2ZJLvCkebK
NjIiLlt7W4GyY+sJd2W274CpIL0n14LlQ+xF1q+hHgIoiRtCbCJ9X6pzcYRK32ysgvnfRE7FZJKC
YlrjS2nEdIYDnp05bpkTEGo8lZwGStqoalytYQ0UK9/5nLWULTaBh9VW70Gfzhu7WOZcgbIX+iAJ
L+G0ZPZHvRxIe1DbY6o3FyYvxX7MvrS4/cF0Olk+DDz3uX5fdlqAvJXSx2nJNXbgxTCxGR1NrKsq
vtMI9ToF+6Sxw0NEqnATcXSFNuOgyYjWbYn4Dh7uc4sci5Tgw1B36kbItHKDLsaYS0B6vyajIz/X
1HbEDo0rbRJYRJh5hwlnBVjSe0eG17oC7UzJBts0ay9jGb/nc0L874S9LDbFtggI7SUxeTj4NnXH
aGKbEvTbrWFBlBS6w3Qauk/p+P3KSOfnaLr3kTF46I8gBlaWdIc+2jIPvSpVTpyGnpobJdmBNWSF
wZ+7xosi4J2ozCgRjOcyOFhGQig1WZYbfvGMiqV19dBH7F5ax87s1xY7H7nFDaegJkLZUalebOTE
BQby7BPiGlji1rGmyO2atl4L8pOMynoIQ5rOA1FFoJehuJUFZE0s8yt7/EY0APFOVRhLenpQx7R2
Z93A7Bl8xAkkrpgUcdcpnthGscnY21GtbBoSVUX22vPUas4eSLf1BIHzWQ8ybS1izVxVedJsgqEH
g4WgcoOy/EffAb/Fn3ls7aTyHNZE0GUsl30BEa0DCEl/7OxU/bELOHyMNhxpSC1rU4WomOvGnpr5
xraZ0zUKOYpYxxTqeMrKVLfmHQqIk2+O/DjbwkFiB5XXmvZDlZuhZ/QWo/KwvfXNbNhVQRFS80aM
Iurx2MSdq2ng+WuLGSIDhRMIM1Jvm5McG1rtS7BYDXPbI3YpEBkx1uRPOfQw1jk9Vhmrjzq0IMjg
lBhqzX9VYf2IDz/Y4utmljuMgAXoejh2iBm849WSii1L1sk5HBWJjyBZ13ZmHsaZWOOkZqJBP6nZ
EC2Htcpgg29VA/URbudaqUmGY5Kz1TXas1NjzF7psKOP9oTLChucIsnnKeKQnIVA44wTHEyfvYLn
fOlz+aS4AS2hel6VfS6PVQ3bKSPmPKRB5/njHWO1aR1Y+Pss4jmUlmBBItz9fqGVtQ6tChhrqzEp
fxBRcUf2xQPdSARFDY5LPArEe5n5KhxQCiHeJBdZF+fByC9OUOdYX9X4pOvlzm8IkIwcAeskdtvl
dFzEKkrKFkV3ukQADoXNPLU1CbmbytdE8acVXYx3n15yTi4NdAD9ZzGs2Mtzh/qLEztFl7ME042F
l+gFOYEgmPFDbvJIDmfDKR6dRpwGsEg3RlW4gyzEvVHGVBbBJljq3sJnbqHOS9hreY70ebz2jvKg
462mc8Q4VW5GHFoO0W2emiY7I85Pptk8cGgWG+PVqk2WoPnGDmfekpo8p6AbxlQvT1IrwEibiI9g
ZKEC7z6jAABwFo9vPVKjHn3xJjCo7DIFeWWCBEiwKDrMvzzViQgYm651j+xaNMZHKLS7eHa2nMyN
9MWySCU3Oh2RjAYfjlrmx1iV5CaXpB9bFsDNWhk5AwRXgYQKzHJFKJTJM4dqy6vGkBF+369GDuuA
ie2I9u90rzscdrQeqVkvAbSD4jykpOHQ9+B7cqIyy4CEZicg+Mjg1J4ttNOGQtudZtoLkkMQQMkk
GPeZaji3QccxC1LJpumlunLs+EMu8Fhn0m+jLHno5lpZT/hOVjK10GPRWVtF2I9WwoY7L8t51TtH
lTxlT5Dv4nbIBrAj2jdjXN32MSxRNTD2VWr9LOKqAsjKVCfsE0CqIvqo9AF6Macai6vJ8kmHiUDM
NWn22MnJgt6WDk0ThZ8RgvXZy5YYaZZTBlC+/96kzkuABx2Ab3+JoyUlJG0/A7tMiQ+Qjde2057u
yU03N9cAYIpX9Xt85/l61khP7fB1gPLgSGcgPTWHo2lMK6FmnBTt9E5i3fUEi0810PrNCImy29La
aCpSLYQdezPlEctqr9Dh5nAKf4TYv6Xv4HtK6hCbZBafjRP2+9YOzYM2TfTMCWjqq3VfK2gZAnEh
8HxlGbSjOQLCSS0ki0DD4WmenR1yvnht1vkXrNRDYVcfzRi/9KRlaouyhdUrx3WxsVMTMcAUwNZB
rhMqwbCp86cyqpledsO+zOV+dpiNDcV0VtS1bTCml0ilODMTOmljOdv2laK5ppLZ60na+2lWmU44
1rCq4Tfixd76jDao/clxFKzVrpiUa1nBkioS5ry2vUnHKd+gtAAaV/u0EkPxOmYxLsIyeCKmhOQl
3TgNWfJpQVDx0sk3vKgIHkUbwT2043ID0fNerz5RXuYHFk/gcdWujIdrUxLnPoU+QaAkeoakOqwz
C8kQRaFH9CAx1YjM1imDrjIJujVu50dDmndCSxHl1WzIiVPv86ztudZZv61b9bG1wU9b6iEgQ2Ft
MA01ra8uDimdc4N59Bzu1daI8A50005o/5+989jRHVmv7Ks0es4CyaCd/t6b9JkTIs1JBr0PmqfX
YulCXS1AAjTXoHCBe6pOmp+M+Mzea09Hm+2YcNgq1Q46LI+Kzy0A8cFB8OZ/+y5xA2FbJVukryDT
htjsBwILmCivLI/riE2b2tThe6aB/KUMTGVp4QoxMEcgtt+MVbuJzU/mg+O6xle1aNPaOI6x/1b2
Jrg72nW+av2ucn75AQI50+nrtWPrkG3994T+FGhTF60Cf5hjIklq48YjIgzRVSTsXxamN8dmWYXW
D5QijgaRwGFlOdOWgCWjs5ZgDs0NvtQURcbCbaTFG8OQh8nFPMMYqP24xyMv2U0FqhPbRbrAtHyZ
6Ola7zx7aXU5AbzuunLMHz/kkWo6m31PeWf+S1iZqYuNqGg8tPcAriAaw5jcSH94ctAA0q4Sbh5/
i9B7ISnwajfBH4cL0SzeBxiBhCeVj5oDrKGaWIYanXcshLb0a4pQKg8mACG2IXd64ERSe0xDWztS
e8FfEqSwDu1pXesjtwG9F3EeLszvmDYEFSj9rN4Vq6BrxE5Vybyy046mYZBsbvH+axA5OebAMRtK
Y0sLjWGMD6NeXXQ/GDbop9Si99itw9+ev9qo3O+sdoZVykKii6gjw/YblgxqyFYsJsqCNjDPFtnE
C93H4abBL1iYXInCL4EWY11ZhCwvM9ti+wTeWuIGWroBX5Inda1rQPuAzr7lzrjRqpGMs4gLWysL
tg0Ezjd8LGTNC1SCyDtYMWzzGEssTbUGeRXYoKjbV3qiEhrDUxjjS27CBMgoSO5FGTKeHfx1SDSG
J2zGbrE6jmPHDY7/aGkm9UMK4t+tK37aJBZod9GPRUGM9rXwYBRFiBIMOOMaHGYCjL/Yuot1T5+7
KRt9k3iUFkb0nWkgXALTfWBGQTg26+7UQAPW568cVzu0YL8UmhVloUPMKPltPWlzio9dl+yA83XV
aDkYTiLTvOkkQkRUfm/R45WBwfsCU3tOq51Jp3ZEAkMQouTrxcQBj+qQR4sEBjomEVUOnHtOMqCh
W5VGS5oEpo5x2JARRI6dzqGAdgkcK9Mmhhw7XaXPFJqPie9+yAYBFWGoby1gvaWjqgMrtNXUSvg0
OVd4QH2lKspm0e0TcM3ogwpj2VkoiMJGYWyPgxX83r2RDc96q33HLF3gfRJEBJKbyNYA+bbNTwlg
bd2O+Z3pULvSCZpcuGiew5/aYf5Stpa2JinyvbGZ+owTry7N4nYoe0nD792a1HDXblGNENG1Fxu9
JZEXiqVpY7MhGK+FI17KbqQUu48ZY9EsgNdS94WzpJted634bSf/rYv91ahjiQk85oRtnjK1MmoI
JKj7CHAgA9Nxd6r3ODLL7mQSksZflCAtjvMfa0SQiFbnyWrCoxmQqyRSBFBZiWjCR4WeMDwB8MKG
m423RFgupHVXFvmtbjJ+Oip5RmC0NFUCcx0uvOd2K7ud3swEpd0Awdl2vE9Jmhr4F2MfkNItGPBl
jntO0uHHNs5a+upk/ocmkdvBLkFX9zOm7DwZEr2iY5Io0tHPxTxCGI5eXcW4kb5poBmYsmXlf/VT
tRkz4a185RPE1fbsoH5LJKZrvQzex56lg0SX3cUPZl2wDzIMa9171bFCphpOqb9ki3zxEIBk0O4W
5CBvA804mbovqR68Ey1huzAr4zXpi7dS6W+97lVoob7s0r57dkQGDDXGOP+fJZ3tVLcvoY2Ih/36
MahQnZklbwdhpSS+MRjmNea21ROBAr3+8Rxj71fJPUCWKssI58/8PeixPI55elBDgKyLGGYrYqmt
M64PKQE8JndthW6jNhRFKSt1xB+QY/SOS4+eELjtK9umJ6mPRzu2Z8yvmMnxVJRSPugaZTiGBAQs
zs1TU4ycPrm4mnnurHwfWOG38NDphD9OhzOhkwTGNLDVR3ZfWSS+3LFCDqmHL2Su54vGGi/RMLzi
byI70WbGM/rmHmO9XDWGwGJ9c2aBTaL4oSqALxyZ5iOk7lWjsPQ7DqZ3Eb3WWvXmTgB69lyIX5nZ
WcsR/swiINk3zNW72ctx6QsWHdrkQSL08c3W0QvA3mMFlp8FhItTojmNI0WDTA9G7psLwld3qa3j
BXZuMnJpCECCWDTCRtm+13jSy6L89Lg9fRT+kT7tm7G7EYAAF6r/zDvqx6Yh7S+PaDgx7aMZZf+K
kkUFH23ItrBqjlicUaHzAXsREnTtO/EiavsYFZXjlF/Gu01RXNbhQ5Gab2FIxZfodPN9BbvfHZ9a
3Tl7NmD1usUHQsSGhcrrJP1wH6UFNL/k2NOV+PqThcqQ3dcZqABdNSQqo/wmSvHBQswxMCCX/Z3J
7GsB9xbLxbCl8SH8/WphQ60989nJ+6ts4y8GRERRIMlxHyujveQGzlhG62HSPMyxmPy44Bx7sOqZ
IalA1a8TgJpyccymQc7BX5uPI3JszciuKEooInPnjbXpBQ3m3Y36U+Nrl6gPFn3jxTTSoKQYxr84
lfOpug5lbcieFTJgbRCBbAdn0z7zzojF338Y401gu0XrsKM8ekHESlozTm7235gAmjBdR224m9Lo
z6RZHwQ9nFT02+UGmAwgu1HMIz3a07uWxNuOAMIi48JkPU2iXItsPN5HNVVj07PHJDOjFEkGa5Af
uSfob6Lb75pon7VGunBT7TmLzF2hfjVrPOthu8lyfdvq5zGgmJu6CPl/gXUBwPhjNm3Myf2MaEv4
pEOm5pEFphFwaEGEW+/xMBoeiGJxqAYTHG6cfcm63JiVzGghET0Orb8TpbSoDxlUhXQzlAz8teID
QS2yZc4Nb87gm1uyseUSRJfAPCRAV2uZv6yymAPogC+4jRZlzkOEVOQjYHg447k+PZvMU+m1P3or
j0FkXEDJuSlU8aBknz4qa5939oPvckMUWY3lZR5B+kPxoNKtIcjg8D7sOFy7dcfETE5/RGuhk7ZI
2ouy11E6P4BC2TVM7KhdhsoAwXgcU27Ksl7HGYtbzPDQiEcyYbThi82It2hQVfaMCuhG6DssXKRp
5Ox7iGdqLK84/58gvH1FdcLbypBDb8PfwIqvmWe9t+yBFji2mryb0/RSst51+yy78CbCx6ab88Oi
etnmNRdlNyeZ9vlVBMnbGFclA061Tg1NrcsuYTtoVg+ZWZ2gqPNEUmShVI8RS1pEgrs0DBS74Gad
9DcgicjMmBcB1gV8gL9jGtWCn+/aDXIg09KulmkX/1pgrN3opa+SnxJRbmbFj50/fbOW2/R6ydTG
Gehi25+S2yQvs42fAx4mUXtZot5aFwIDk7nTjDewaHvPmLY4//de6xD9rQ7GJJFs6tnSSRhiJ5W5
nfMC/Kw+h4S4OakDT6kgSIgFPZIik8o1hmvpgTBp8NQt3IE3SeguYsRkq5yalId5X597oLCj10C6
z/RKd8Ffm1ouQhwCFXKE+UGLeb1f4Sk+uHJ6UlK8tOG0M6bnHk008vuz52UPZJfHSy8z/7RqeMHP
gn+KiHWUfu69J1zCm852FZ7wizjL+W8hg67MpqNnDx+dC9HfIZlmVolCOScMq3CThaWDh5ro4lDM
FuRNNSj1UptBg0Vdlkcpgdx8CY4G3/vx2djuB7/k2WFFHjXtsgRStSKYIcE0aZ1d4aXA7Mj67i0S
LA2OHduC+1+0T5ElCArA0+Sb9qckl93x+cTZ5/F8Oz3oQCe/WMp1sYMFlJYuuPUC8ZDge7YLfWUz
BFrmbvPTNbC4Sa7aSRC/Xj2fOcg1F61Mn3uYmlbSzm8qLhdHIxxSDmsBtjNr5Ub4jAONuuSKi12e
wTz+8az8KariOYgE4afvL2k6+FU2krpxemmadz+Oj3nRPTGFeiW4G41YUXxYGVHh7KPXWmLf8JS9
5eFV6NEfxjZAXr8bl4Sg3D1RRJ0aYTFVRp1NePqJBKVLUgFxqJ3gGUO4u6q7lHKd+913iQmn4CQw
coI2Nh1cBg+LQqWPlMPNAt6aRdhpu1DE9PGGvqVdoLj6GaqU2q0nxdm1yaQVlfbUdfxGhiCrlwNZ
TWtIlcKRCEP8/pAxH2proiO5nNBY3KuQu6sdRn7BE1npcTM8W611ShGgbKAkvEgHkYA9ZQt+y0SE
9rSjxtiYTK+jvTOpn/nbG8rwGWzoH6ME4j6W3SWaC7euo/RAV1QLCRg1acpNXX2gQirgtXEJ1XBm
HV3n/WUwj7p90vZeti9clseIByByG+kyJNkQ/TwuJS1Vl0xHO2alKjjoDOcAYJEG6Ag4aqRArYOB
TILIGZ5DD+07XCRMBAGbUR2E0dZOnvOhw0HRZeg6HKwhIPaUsJylJpZS93i/6w49yHA1NTz6RbTE
1PoA2rtfMUt/aFTxpVzGp07DtEDRV7H4XFVzl4Ybe0E+KZKB9wTfMvnJbNMsQqlhyd1qxv2x091R
09oBOdEIJPy1fkBvJPdDo+juyWIHycNvWMDQp4Lrx6VB9PQ6tLxhKVFirSkfCIbL1n0ffA0KwxrT
I20lzTJdGMDJ1i47RK9iU8AA2ue14XsvqR71sj/G/HJ9cNBMWYKTD/AInYdTIDqErR1YvAG5Rnbt
nIUaz1dFGT+gYLomJmq2BiPUotN7sqlAQCwNy70LwkYWwhlOpn9CBAjpMg+OyqQ+BLI0bliDMiRg
TIJ5ACGMm/7aecccl7RfK7HfnIIfiCbcW1au2EjDMrcZ6VYOfzSg1qHQaX+lcK/zP5PB6T9B3l2E
hZ5vvZHukDYinzUjNaQg10/Q7XkP3CuQukc6VI/VXIMa0Rycj9SgOLS8Ek5jRlZLa22ctjcWeTgX
NiZ2C9EchD9tY/C9mTluUGuhJjY546vS2cMnvbD9OfSN/mbRpUlbnVDM6l3yM5Zsm7uStNc2C1EQ
0XnTKxEBySoHstWiN/kU7EHINeAfuvXyOwswrJjhlxdYPyF8cVqqb4eReVrGTxmxLYtIIpAJ7bdy
OBYaO/XCmE4d8ISZY2kG6X3+sui0v4qW1i1rr5jMUEc1/brP+Hx6Nh82IJbG2PYTlMQpzpNVMVrf
Yc6kqky/iuiADi9dWjWlmpnqby1J8XPVXJu/ADCf3aj69kM2ajF7X/Si8/dYa+afqEw0VmX3kgH2
ro2fXYs9KxOmXWQr1neKnAwd/ZUpEhxyUXvVmK7jS+gWVgCn2wqZhujPMRPYsByfZNx8m1W3JSdy
lRaA4mMD12AlMZ5WLbkkpnmaBnGrUNyRt/bFK0wUQ7r3e/3M+vQauuFBa8pHM5urrBq9fDdM54GJ
EhSMuFT3IKMNkzwOPX4Qrle1Eia567VXXcqw+O2L/tQZ+aJHcp+zdFgYLgG7BiGnbTF+YLD4YhO5
bjvjhepoDql69BkI1C3jg5KrNTNwT3Vv8//WZn3h7YbKz9xwClBqd+GqCCaev2nEWSmat57AZR3F
y2IyNNKB2cH4xEcVjUUmOVbAJZh7HiMvW7G1esjdbECNX68ISk+N8DL/DGAYAba8JkX91rjogsa0
u7aueoFBRk0QsTgqo28qT8y2JCnifU4pVTKiPLyOyObUfqBD+arI+jMLLj9KO53+N1yFGmHDobzq
mXcgDIZcUURKrmHvXC9GPqdzktbElhYklOjz79nvBjDlHW7svslOgTQfxGicIs98QrHzLLCsAlW8
dFV9TQfoLyqI7/NPpBy1yXp5VHL67sxpG9jPcV6eWP98NbHziOp/X2TaWam71YFD9bT3Zvyu9Pra
atYb2YrNwq6sG/SfnWei1mTQvyBdGBkTvHM44e+Wn86lBB5zkD58f8mDw5HJ7EN9xA1spC48pw56
PNT5hFyP1BWIXhrRriqHnijsuEy8wiHGpdx0wtmK4NN1cRUU48lmJ+jNzzTYktehznZ+K9eT69wM
Azd43OztyT8ovzv3tBMBZZSjN1f2LfuyTVHusfdxhwt7dQMfXAK4H4Zc/dSzU2oZ3reyuIUOyV/k
l5JxTKseCdmsLYdie8JXCcSW0kA7GQO6lEIxM0ekcM34p6kIfq5c/ZR7bFgT+sxVEJm3kozpdIpf
VVNtHc3GJxnpt6hHhMRmi749O9seBYCPHp5rO66oGMo3TrQ9GR5T07Pnjt971DsWH7WqLCY8Nv6y
u4c8ErHQkxmsCby6liTDcbQOFbriHsXD0CMTcV7iqvgsKdjTiGekN1POf+HvTDbKi5J158ZD4YgD
/BfX1Zees3euatLVx68IUckyjNS3jsooxYDup4ywgmJrBgTzFb4EdmNWrxljy84WTDddtOwx89mN
1mGNZ8/OvMvmjnkZDMNgbMlA2miYMgqtXyKrfsozuzqW48HKc7xV2BZyk7o6SqW28ObcDiH+xDTo
Aef0muH3RNIo9WUS4jFJIDhaZIkNng7htaEsIGZHCuwFPa6IXOT3SSXzcVIiaYHRFRrcDEWtLePw
kAkkSaJL2T059Ta5ekQKHKKCkwaoBkJHNp+u+AoSyaBeaDvCo8QynpsAKdj+Eka0oel6Lnxj939n
Gsm/uCj/H/Xju/hfXAvIFRvcz3/Na3n5bKPvz/z/LCnD/sls+fs/+3doi2H+xWgGbq+vQ41yTSgr
/6K2zH8CBA1TOjQn1zHBueT/grYYf/m6a3m+6zqOYYiZL9tQNM08l/mPdNPj34fTAVrI+59AW/6m
kf+DGAQg0MfbaXvQIoXr6O5/hsaVmhn2gzB4rzmuu3tk3YP2M2Am4bY05+Agt+7wqDvI83bXDRGf
fnQ1BRnZ0lyRj4RDAUl86NDCVZwKT3n1IkqiTJ9l/6xP3D63jqDweOtXnAcDznNCOe9O8e25l3A4
ucGDbTz+7xP63wKFDB/Szn/9hPJOf+Y//3w2//4P/gUUsv4CaYY7xrHpimZ80H88m/yJCeLw77QV
y8CA8R8Pp239NWdu2CzDPZxV0Ij+38Pp/8WzqYMg5OH9dw7R/4AoRG0ws7X+8XjqloecCumuDs8K
4JnH9/dPqJBrEPLkeLTPUUBFOLTHhIlb7OlYwR5VCd7KotcyxUg8m7sJzOaQshIhUgszPGmtqIW7
+qeNu5Vg5ZqYOE1J1IC6ycZ52MGS3qj0PXYYvdzxFEYeakcklwLGpF5j2Mp2OTRFbGuugfP7ElCI
GODsRtVuLNRsHeuruCNloP0saUbRttPEmp/ZmwHXZ2xonogX7a3vymkWcRasFRIHNb5I1DgMaU9I
jhu+AgJSrQ2XquM1yT6GFkAG4WFeyXb/NWfH8ZEhGKKT8gYMkI9RvhXtUYzQaPyUZDF3WXr3vLlQ
rTk2HVKz1RpaXUoVZ47ErqnY73axAyix0twVjChIOB95evbNkW+iXDFIXuXoNgsX7zkzTVxOzoNv
JQuxisrPghLOijfQrdsgWhV2c+DmNRkeByArPEaPnTzX2pbORqAdrNJ9o5OddYwTkoTrh3Lylz3+
BYUh37QOyvh1m13LrUsN/EchrhWaeEDGebDkWdb1euzYBTSnboDoAtPQ7hdqQi+GqzO2um0Y0KRY
2J740GxjqbdMyubY77hKtpl4zWtc9eY72wnu7n2AwbJHNeJt2qgBzHhWpuKSfY2yb19gjFUHlndg
8NDFFtMu0/prpe0j+BtM0xeSMlFHOdIO/n5CfNzICE0vxBpfrnMGxilrjgmPaVCnZ9O8Z9bAh4De
sVnVaAdiS99Hwue3S8qxrFYF/nC1G8Vjz/7JScGKBOhVcK9YIx7ebjqIDF1OcEZ9MbpUDdlERpA6
+x0CVpZKPQOoIHjwO2fZsa5tEJ2QkJgjEAB5Eu8NXHmx9+T7q0E8C8u+KdndJ6SMolxKjPK65FfV
XQck9bG6gR5eSIg/yO/XU3WdByu2lZwyNthzs08ftS/r4kdBLnQ3o3dyrZc4uEMviQiHqPcaO3wM
6qwaveigctohSBspr0iP8NBT/gOCVTS0OXQU6HHxRPTgs5fw0CQY3wbWdxjqugF2LwbKwtdQKgFO
YesUYWiR6CFyAdK/CvdatGOWdmN6sjTktAb8u9IZkehIqpPw0xVbh7nxdiTrmLV4hWoBw7VVIklj
jLuzkWEWL3OSa8Vw1lmY7x6wADkgoohgkNCoVgWTIz87ppGxTc3PevoV5nNFuOk43vq6XwfMGKvK
2GbKPjKf2qIIcAyN9T7oE4kaeKrn1R993y4S3rEpq13b9099+yPQh4f5sFPRq8f20IJcRJwlYYf1
qwa+KlM0T/pBEsquDdco/7T8/KRXT12z9WK8nWz2pjpdqqb/iJNDW37L6Wueq9KzL2yQ0ZH/lYo7
sKMHxcZwtHpEqURo8Pt2iucggrpM2VwN1rGPxk3CjDgJH21a4y6vNyXsXGmbUC4Yn8UWUyLtOhpn
D0IkH0F9SHEoR9mv4iTCXTaIGkErQa2ZuRGlvU/Kr8ZlpqXSDXNNRIIKTLd/CNVzb6mDKdmSm/cY
p6pPh+HgEpgM7GfT2rJTCmeEFZju1CTOQeNu9CAkn6LeRywhJ+3IZsghg7mPwTA1u4CEhDjrVp37
NkmnONUNspmhlZ9KrJ04q9axwuzeElK9bl0f8Lzh8Lq0ScfmxgoY9LJ0a1jBIJGgoWtqibojCVdZ
2Rwmw0XV2GfEkjtP8ITKrREIogWK8VbXCWxwI1paitSdafrBi2IuzNEZtj7e2HNx0FD1E4BqvulV
9K2o/he25m1Cf8Byhl/cpMbbxmQa+9I5unaYHgbNPDbMYtn919vcrSGc16m9y1lb6Srbj9rjmCAP
SuHZrj0RrnIz3pgKfw8wDg15vhjBxnKQo9zb6F73x2iYCBQQt5elnQz7xCeu0PGjR5SD92peaWai
XUKzdd7wuy58MwPB0TK7rQzwTbpHukQR/YazMYmjPUMaOEvSc7u6WdNOk+xcQx+tURoM3R7+F+y0
1WwPU1UmSZ9CKqKmTm20EmQeUBU8K2tZr/ysOMh8IAAFKoFdg5uSVfQ7Q76g8LHoBLY3pIW+r5z4
DwiIlt9gVUY7zMEsfkeTSc0YVYs5bQNJevA+UAYjmGXa3yP6I9+KgUIS7Pyh/hnZWmm0zjK+TePQ
LdLRz/Yt6c8y1peSHMZvlBp3Vhlf0gqtu29zg9cE44GrmvnW7tAdulL/MxjcemxsZRmMl0CPNm3b
oNWQ4Rb7m41+ieGD+8vhhlPCqL09plHON9k/wKp1H7o6Ze3AYR+x6jNx212NwFVb0ZxTPR23LIAM
Tm9PrYsxYME/IYUb/OdkIGoVCPpHrODfjdmwLicSAgwADiU7c9yJT01PcO38ZNQmQw/e6BYQXUAK
n044E6O4B1m/tYjG+MBRqkSzVVfnTG5dOe5AqV3t3uLlsORrldFwm1D11DS1WxUr75mEWQ+fAu+H
T7Kza4iDlHp3jKN0hq6YLyHpMec4coMdtjwOwPa7IrvuYLI6bPjl4D/P4wObIz1k8Wkk9YtdFOlZ
op5gIuuhUAzmJKtsnzZ1tevX1TibPUKADhIY/6p3LGvrDSk02vSCFEFekdrbl9i41C2reqxHHhvK
7NOuHJRLXvFjV3CM+tkq3vGMDujMahtCSy6LkxAYxeYEzjW9bs/QyXocw4REt5zcrIiEWrI4J1gP
IxaF1HnEcJ1s41r3tnplXYBG1abez5Ecpb7CsoJ72SOqyB4FHowW5a9V9rshaMJ9N3Af86+N6NIj
oi7j8AUbdLZoZ8iJx5WHMnliblB6cXup+Ze5UT21iVvBumCC6GBU2JM8I97E7o8/mY9WrzOtjjOs
1qo92ZpoN43fn/y4UGc0/HvdZCkdjU9J7H/WHbwCC0pTLW64W1eijYsNDK/Y3FnNwQvUqp+H6gx8
ei4j0yyohY52uovrU04emRluh9gDEIGGDMMqpSXoowptchdumHYTmDTtjfZzKte9cXQ6JkGY5fF/
ZpyYuOFZSyAzSA9ErEmDmfJRGH+Ef/UlVoyWZxu5Y/PoZY8afmQ6imvdmPyQzJT2YX7ydW2rJb9O
fEna8gJvlvdErmE/BaW56pybMg7tGDL/lPu0OJRhvlHeY8Dqvc/zHWEti9awPke7XpBTflDC3pnA
DJM8oAPN2TGhXyU0uc0+NQHMKuPhTTacM/DnWgSCHjUF61fjtY7eQVxsiMYB5raop2Oj4bfg81VF
CO/ygRLa7evXgtq19aeN5nyU1UAg2qWCYsE4u741Jc7GdgJT4C707CAQrHXqvVH1g4xJtpcouXZO
mm2ocxZePCGewhPIx07096Qsi5L41mGrcSwWyr08uT0Gmoa170NBiGPvmmtyA8ArHR2jeLIMFM0g
XW9EMhIkRIiqcbFHrAnVu19mK91gqGMT+2xvJzID9Jr8EzVeYq1bgKJosIVMvNjUPgUAQ2aT9ptC
7oEF08vyTQ0RafKNo8oPe2rtAaFg2d6iAd0X71DuzxDJs2S1kuGdxmGgUGqG7t6UX5KVpcVPVmd0
9z2SlGqh81CpmGHmXSf6G135IlAIXZxvmSC2G9YDn1U6tHQwZ2x2q2n4SQCINIwimX0vZPcHPyki
BpqkOl0P3GKO26/Yb5HUEtfHMPxU9WYIbvNyPaLsTM8qZQVuwYLxCAJ/bba1wchvuE/yoesxnHbP
GtyU3LA55V4CqBUhFb8/teuUqy7I5hfG2KdRvPIAu0zRtQraZaHUpamTC3kUxMyRU+7tGlSlHE/l
QnfDq2RdrOD6QBWqUf1MLx36Ge7lVWyFyyZlmhhgpio9xH37apSMRi1EbHwXJjgV6azbAcws5jdj
r4BpeuIS2jejuJVI4MAOAbzwrJvqWdi7+l76SBehhUbv5gCrPcIOLCAgiaXuxId+sDDTAUtPvFXd
/zgzrM9BIXX3MhoAxVcNPhLUsygOFqXbb6KqoeqF6zTlG4FBetQCspPKB5WMjw7gVUy3wqA3lO4u
b8p1LPK97sm11gyr0jKXrXfuiu7V04otMB2hHV34cRV61qF94/ZadOOEZPeW5HRo7UV6ewtVlBY7
h1QXB9088zLGzrRMGCOT+7zEGrKLsrcxJ4Fm2tPvFO49woNaFewtwg8npCBA6FUGn2gcl3SbyrkK
hAdsf7Djuc8YXZetwpVD91WZiGkinlrUik36ZteKeBHuBpZ9xXiFcApFFfutKQH4dXuEmstEHOrc
2oC0CrEL1T117rTtoPMF3i5S6sl0n9grL4Xs1z6IMHw0oot3mjY3DQRl9da+AzFT5k9NhsONDVbK
KnaCYtq40Xqoy0eWCk9BYGyj6Wuo7ItJBz9s5g0CStBNPhwJIsCP8hJwSlhsoxYtcpPcbdeGg8RW
IhPVVsNwzPSOPPWHsWXZrH0zPV8T/cpb3WA2mqWwfrUbwHCjAdqhgS2NchvH7qZGOI1fTl5xVC1z
L7sNbMUCiTkagmH23nve1glLMiYTMBPmNetjlnUc7UborsfQPVV5dhz2gsPLiK+h+Vh5086VwOWa
0zQFKxt7eqk/lwMY0jrcj7Z9Mvc142cfkZDrAjVjfOdnGmAoi2amo4UsHjkW0EM3jzPOUUcokDUQ
qYA96TLcW059L7mYhYdMokLTmLyMTBSG4jgabLpD1O8Ptvtkz1oPNiBjxDJ1HJM3Pw6PqayvpC67
Ql82TrkNkg4nCbduYd7ZXBh+udWx2YIYZiLuWh8QEI6uda0ly1vORgNsUq5BwNHH8TzD+UMMe7Hl
bys/Xrv6MmJTMOAwyLKWapKZUBi6CycTP4OJaKzjI25eTFTbNunQRK3+jMA6ofstity7R+50x8QJ
lqVYa957TDy7X6/t4mdwnprprY7FIfYS6t9nJ/jFC8TcweK09zk3mmUZw3+t0EYXXXFXkXU0xt9K
2RszZGhBlxDaw3cZW2uPuKISQSjXCdgM6FKcm6Y3EJ5Ud2tzrM9wixbKqPFlNpvGHl5Hj+XxsOlD
QrgjJMN1zURCvXljdp3srY8lZkBPT6TwUuVX0w7XuoLg4TsrYT1EEGYBFDnz4z5dNBqmlppDiXQd
WAf4EKsXwxrviZlvjPw9xncgKZXtqKT2/TP4r2OqH0NdYID6bZkc5eUVDvGGNfWyGfbOcMDOuGgt
ExDcyK9KbmpxYpyyqvRzMBIqTLkKlSnK2OsE+GbliaXJuyEBRYQ98OwQXi032YwyEw86+BREqpfJ
3tkuVydiRtvMlm5KYxq682hqT8Sf/ltTYkdmtwZ/glkt3TEzq4g0TbtDjIGm1jcGSUdYKdZ6gqia
FB4kCBvfrA5ugAvKHU6F63MTWUu/uWgMrDkA0bCWf8iZeiuinRH7RHv5wCTLk15YwH2jdQniBJd5
XkoANzchMYg2HK7iWtrZEbrmYwHxxL6JqXgstWOLzC9rVrwVvHIPJFeAJ+H6qb982T1Z+KsFPJYW
9l3j/3aS1MxgUcjxSxWQgmSwmh3dEUifiERGzTQfo+qZe7SOXwP/q3O/ZIvR4imbMZkjS93cOGTd
3s8y0F8n/GyG9jZVErgFjwlcVKVPK1ENuxCGGzmTKByaTQ4Vzjj0ebiLEaP5j7hk0Al5BpH2i0bG
Sx9O4M1prgUY2hy2dR4yHiVswFSHenxME8YdTY8AqXe2Iz+j4Sa7ElVdIfsd4BCD5s7t+p2FxVEF
dKQKFGuGbqswD2Jj2fRXBqakRZtweJiEWkKDUwyrouCWdebiTir1ds4dL8unNvXOcVmtatgqffio
m0dPdpswfvNJxBwmc990/aYUzR6kwpm3YSHGn38j66y2a2fSZPtEGkMMt4sZzPaNhmmLOZUp6el7
ynVO94GLWmXvf+OChPgiZkQBRzbb2NZ8OKeW/7EOUui9MMp9lfKidCwshM9VP5+8NlN3H0wbQZkz
ocvUM7tDINqYHFVKPfjOemvlYCausM6MDnwRIJthss4VM+j4X55pJOgOXCvXoj3CzcaaKjd5dSyV
PA4QSuANdcmvrkMEg9cZDgRFdGjDAYFRGa4L01xE5m3oWHli/JMlSBNME5qLKWtcxQEaAMsq/b0r
QXaiGa+QXncjZmajBKeFJjGO6f1hyuN9AtggYnBr46/DX8bVH5C97A8F5RQiu6YWdbQYIg2Ml3MF
IBXSIOnbB7fjl3AlBUGFSyFdfguBSwzL1FErIbapDTIId3OS3SxHmd8sq9+KpY9tqRuhSQKDwwAo
ZbeX/PQenjA1FDXEgYi7coAC0OeIpQAYu3ybKCJAMJrJYxKNwUZ0dSp3MXlHK9lHRXymVm3p91c1
gjPOLnbATybdFW2Yny+GBlnFFqQI7QWpLkTN8zinHDK5S/kHdzRdEBQJqnYnfUwb42WO3sUxKqT/
42PwHXuUOUBHI7Qouxi37XyKqv/lw2sXT7t0hitJc9Oj8BJJY9SV7Px+VQMFDPmU9pq5bkXPcfF9
4r3cjt8AC9Zu3e2k+RkZHZ8NmFlusfOanekCxLkSd10UWysHEt+8as6WOS9HKLx4PA1DfVaE/T1i
5aXakIFepok4D+k1GT+9RAJTxJKO6AvUdCEJ33GQ5yNEM+qQcWsHRgxhIN8Zzlm1MK3GgxKniRoe
33tzBhJMrlrBIwzyK3ZUjVkGoellOTTwJOSqf0lxiiVYzXRxKjhiNNUR9i3DeJ46tmCoP3TCGs7B
5yRdC1jh9kvZXSnnooxUI6TyVDsfNdX2OX83PbnkGhJT1DIfwThdnN3pqktMaPki4urU59928jKp
ce9ZajfirI8xm8iuf7cCUhy0fwHK4irDYQYsm0fcvcX/dUqTPeGOpmI4nu0nHXpgjncHSZE6jvUY
aPviTNZhaXkTnJBH6RwA0u+iIWe3OTbah0EFrc3qTz+Xy0k8/W4L2pjT6McSv3nw1HGN6ulHUeM2
Nz7j5nFqv1TQb1XGQQjGgo2s5ktrpw9vbjAthUh2TXJs4oMOOweY8B6IEVErRp2adhpDc9110CVM
f+nUq461R3goNf6jUBgRWkb3FnglWRYwXZwlunjsnElNLtLKPebTL57/pWWPy9H49Fpg7azAsFeo
8VFOs2pMehyG8FlUclN6FL0Z4qPiLDrLvcTjC9TPaXqkEWTd+zkTnm9ooUtL4IiGYhHp43aC8uBm
+fziLwwne0w8B9J/s5eMzVxmDJy7cJdsQ+hZUm2C+LNQ1RkabDit3SLbmAZkImda+lQvMQPyh3WP
e40M1KKY0lWR/jjpuA78Emr7uW6eBk4yFnjQIUp4fj7gq2K0PlJzsUEYGjmiyvHWWWob6oSR6YBH
UmHPaF6lM9/cu5U0hmMna7DzLYBCpjfFdfTHZ080m7DpF9Yc0YrSHQJjTwErpQUOBuDAJ95kvMfx
wDntMc7OPmi0qUheBO8lLwxXeXmvjVtZP9nDl2yq/Qxixn6DB5M0KdOZNiJUXS018a+u12ODwQyR
58Tsc1GYdyhovIj4MyIF5hZS7Pg2ydfRWznezngL+2/y0QEETdcptxJSTGU/5m9Te+1YswYd2wYA
eloCeTvrt5rgntHAyh6mg7JfXeERo+1XU49ddPpUBR+uithlCwQFBTPT8lVriDUy7ih1nnG8ozVd
wTFlJRMpZuKq74MOJDJGHXPZ052RcF1H1gQOdgBydHyfqn4VtnPIol7Upgaa3sGd8zVxXbTTl1Fd
A3M10rk6msWhMYAW5+DJmlcL5zdGV2w+xMRjPM0WDZ2kEoTsHnPHgL/ZH/yGnFrt6htTqJWZX3wv
PUS6tykzmlWckyaOgR+9SM78DuuiTUkGV4J+wORCogy1kWe/ZdOOwCWW6Nzak8PVO9UOYyrXpCRX
3CpXZZE+20ziKrxwvYd/GReRMBXF0rc0e/Lrat0FSHUKlEY4LjNcMwPAPNx7TzFG7UC3t7FeHA1k
byPIdsJ9o9WPA2S8U55/VkZ2ctz7hIN1qJAvufyBRd7EkbYq/Sc3CNep/543r33qPlMT890X0yIg
fgOHgFhM5x6tylwjsK6kPNTiOBUeMjWARBNnZL3OxDNwojq+QqokOnIz9WE5ukfZEMXXGW+Hj5V5
TQx81bn1HAIWWjgy5lPJgQ4xWP7LvO7aZeU2nuJtKuVryJ/udO5dtcXGYw6GWxaSlbXCLbeqmx86
neFkdMeWu8/UpkfhrmJgal6ZHmObcfK8/F9T9pOG3Cka/zIYTxQJwoaFS5/GSxPPtN3w6ZJbxM09
r8M0biQsYdOXBxs1PzLe2Qh38puVwO0eov6kT9tEXocAW/4jVlk2XEP+sBNr8TVLXrzWpj17MzWv
aX7309s4UkFzKyrz2GD8eqjFLopp4Nl0z4a9z+TZDEkQbdMRzGK2bKiX8dE/3M8mn76zAjK3xsku
tjedaS0N0REecLgTuclq7NHCSyrja/x+429h2Ac3aXYGjBCaml9TOrUrzk5M7pB0yTeAMUbgKNzH
qeiPGnXNUbPB+7YTU3ouZx8BMBowmMiC6Sc4BjyF1UYwk7ELc0Uz01pCFK6Ny0Th3jz4qKZsM6hy
nTKJb+jayDhsMDc86AwcGnZYCLYLmk14bR5L3hgRvlcgNonNUJcNvmwH8NKQp4du1w353grftemf
S7Inpy3G4uLcmfFbQUJzgg5RNQxFsS9ytqJUjIAhGGQ0OVUxchx6RL0bdQ6fkfeoBeWDbd5tcQKd
DBBtWHQQ1MiMo+a+0nLGiYAY5rRxLfPBA6mZjePW8b5MuGqo9QLIFTlrfXzjNL+GtvhK6yUgzg8d
83HXf5pKnlkLYCcv6ombW3YR6bXkImCyRnm88aawWnilsfQ6KJ0e19hafdTZp5vMRO9+a9Ss9QGA
s1xsvS8BGMUnnWNF79L2UDtmP4bJq3JP/OfKwJ+MPWCNv5/JFgickc+ueUw+vLC6klFa4U9Ic3Gp
iq/KeS8Jioki/tUaNssivAXUTSTqy9EOARjq2IRMrZ9FFW4F722cyiqgf8545fSNvYQgnZb8eDAq
fNnsUoa0c9sQ82T4KuzqtlgZMccJbauzoTNPXaax+1J6tAL8K+H4teG1QA7LrPGaYjAc2SVtapNV
Dra86LibP1TuuAr1fjF1e+osaaOiNCan2AUeymR/+3V38VWAcyp+qpzxgNFsTyPkTu9Pvnwe0wjp
AC2Fs50KiN3ij+c5OMDN2qRowF2+oW9h6bC7Nshqds5Ac85O4O7grI1bZW1T24ATgxWAJZKXheuc
Iljq9rDquNR6gM1yd6fyi1dXI+t6uotp7DX7Ye/Z6hDlEuZe/NhVSz9XN0lo0hTBuvH6w6RPqJli
SxPOYaqrhaGj9jFoFXQTRf7aFt5GK/Mn2aa/hIkQLrAVjMXGmX5zuY2b9xRmX+rLq95RBFn/mi0M
G+4GPiMjQWuAlkBg8F8cOrajbBnlIaF7lLamOVtB+Dqad82zN4lRHfmFxzrLGcnwr3jtCT9xYWAk
/y5cnrts3HkmdEMc3oheNKDE3Or/cYzaASJ9hoW8wegaPvQ9Ul5o13sn+DEmAS4APJXocCIdCP3v
cHc+ZyVqFeaDtH/NoVhnlfbraVa39IPHqmbIBLjbN+xrEurXSu0qjhs2/fAcHcxFgeNWDHKtj8UJ
4f1oONpDao77rq32UUxghdiJQBMghrht+y2200vl9XsVX60f6v0IpeWfHiMPnha3uugtJ3DTeLSi
/ogj4ATl7d9QbnIsqSGY6Nq393E3bWpHbSM/PlYuag+hiLg+x3DIWM4iElm14SH8M5d0lLu3eoK+
2ZEQACEnmOGVfwBJt9I9VhonAE/bE63qmMbCt1hWrFJGKx79of+2yJ0dM7fdq4zXJ32gOmMZ5CVK
XnP32NZGC0lefYXA511GFQqBkNnCQ5D11BWVIYbCRYDxoy/6B/wi6xaGk85RwsJ8rTn0nCFSa6bx
JiZ1SNm0DG168hwLrCVuHU3/ZCCwKkJvxelzX+MdYjq5zMM7VUaLPqlvwmhJYeDL0o19LztuFO++
6hDx3Wjlt5Xk9x7W+VjtqH/EkRSuqUJcgwpek1S7E3MlyTTcNJwb4Q3O82LkwIxFST5Szf7e+hHn
XsrB1PPMQZlgd7u9WifRT9xzOuHNXxn6OuHq2NjHgrliqdknwxQwWzQMKM8th80ktfZkGlgC+p3m
MGUO1y7TuWn8HaafXtP2nJhWYx5uJsKlMfQbctnlrw38pFXiUJrdvuNIptEehOO+7V7K+ZMXc6jr
+v3k/YM6c6ZAbtuOwKhwHpXkLtwWwjXmoNzzgC2bJASclRXO7GcqR4rAuxkS4s3IGXQLmXIZVuJD
ZNUuTo2VC1dFT7d1p3Yp7BJVvvuCvQnALuKqtpOAEftqM6BZQGG5MihRvDlKhY+p2Y7dXYj4nI0D
PQ9UeNnMfblckxQAMTjTYTAgze7rBMBSQz8BQ7hIe2HRXFXZzTXmubPaZO3FsWHF4DrDeXHkCbkY
IW/ucZURjMuT/hoRszDkJlTe0UyitWNGOyPA39XJRYREjx6yiABe2KLe2MQLCa4v28o91GYJXTha
tV8+b8geZ+A8KkJpxxZUvZXVi6bMay7mzR1ZIVF3uGdrhX8r8PyHkrt5mKE0czMsXShF96aNmIcC
nGqnveZoPO/1Y0pEsqtKBIR3235PJg6iIH4SoB+Kt9SU4Do/MmR48Tj8ttJDmztnBA3zXj7VoF1b
J/w2bT7F1VDvEls+aJn1bnYclQh1bzs0mALQTjuKgyXoxOi1yzByKgL9AC5zpyc6sVi+UdDSutRc
QdhaSJNbOPoFxQkeRSlQI9UlITRlDdaeYrNN78ebjFtkuqHgnpN4hoYQ/iRhvym4lOVZ9Ax9iVjW
hPulXt2aoNyCS176Yjqk00+GgY2sGmkZ6404k2S+NdqvtvZbI6QQRVoGVLcY4zYiUaqanxF0P/xz
I74K9s9wBGM3c9XMJ20wdnAX0fOTex3ZO49ss7cUiQt4L9w3EfGVme+Ij04UZ0NaSzdOyXEWqxZv
nB09Ws7HVILekpum5/8LiTPvqw4ezVTb1aQ7whKqnbhM+kNUP5jDpyoRhex1GnDvAIE48swqA8OX
1d37yf/1SNSV7AwcZQk/LrLys4otbvnOY1yoY6zBhe3SM0yYNc0y29Gf0MPE0nLS0yg7sgzq3SgA
GhAss7WKAYxLihiYHidBL9hq2pmoOtcBjCIsZvUk7kPP2cVl1aeVE6XHOCnYB9AayeL4wa/y4neY
SOvKyVhMrP4MZurej5J7wvAxhSwL3VdVgFDqyuzMgDqziCItNMd51DXotR247GkQeFRk+JbDxIr5
aBYXzKG8GyLA2/l466fmsaniMwG1ZUfZQdzpx9nOSH+lIuwk9W+JXtvWh2nKP7sBOAUZQUHee9a7
W3aaDZWlBNSKk8yoNaHn2X5F3AWX1CfHLKbdZ5JcXt1Bf1EBcbdMP4k4fpddVL360UBBjvdSEq0i
q+o0Oz2OUW9Fy/TaHbchHYqrEar+bKSKHhxoWlQZcfDlQ8wZYUHSon7UFZNROlgscLMldlBpCeej
V7a+dOxCng1e7GICGpm7ZPIzZsWoCvk7jQswQdNbIMETwT2esxfMKGoKGcsJ9W5gLLXFqJHnrAaU
UqyG0CJy44gfnyw7h0affokEa1IQYGJNS95+hf1VZXoMIbsPaTk0upWfeP/YhimGMmj6w4hFusA4
0niEtloSsZ8gHWyzvH6N+fxmHTqgM+prIjOAZ6yFy3GSrra1bkwHEb6QA4rnuuifwLwIemmM+C3K
75QtHDn5rGf7hZnVe+JW67xDSWZ2WswndDw8/IY4ISl5Sq8++2UQ7UxPMvjWlxoksMo08Z6l+y58
FcOwcWPqWjjPknksdd4xKH9M8pnGW0cjAvIpVXgsIpU/2XRmAuLTX4qEy2LxMtpsNm2aXppB1PAh
mVcJ71sKljB3sNVr7nblmsEWnSnQ49QM6QnjG3Qu7ob9Xg7zilCJQwLHJwuEtZUyLRloDv1GiwkX
DzgRF5ViyFVlNPakXQ9Yl/HOYBXuMhq5BQ/dnHWD/Mnxkpm6m7cbyNENluTG6LE3oo1DZaF5oB+M
G1m59mA0w1eKILVTVYueNshhiWFNewKBNFZkA6ek9phjZJBbndJaO+61M/AuAGt4GnC+jNElYXRr
QZwV8ntCcytSnXk/bmfYhAb7X4C+Fk4wKhv8yMN5PlghFi5t40CDxHJGTLSSqaACPMZByGNdsCTb
t00TnMNOFqEK4WCwzJUh/+XcQ9sSR5/9bEVipwQ7M/Gn6aFD6wqirwafwwy4SJ1PrcgReVKoF/gj
9JVvU8bjcyr48SxGvVBP6shZjuSeoR1RQzhTxHMs1MOuSw6D81GUYlNVPZyWb4knW3Pw5QTPRorD
nlohx2N8FyyqiI2/Rmcn4kU83N2maoP0uRyabV5OG8Pi8p3UqxwA0sScT0Mw9+230vlMbWZPgij4
uq2fivrVRzSSereffaxTdahCm/HdfcbkUyYCFw9kQMAhFrdLIrlIzrj+HWkb0okdKfoT63bN0I60
1SrTPxRIQWm8EtIHaaQjQmJfCZ9cak7y6k3SdGqwOXYuqsGczoV0T/UfnFbgTkzPkxKI7z+uEBqH
g2RkdQcOyrW5da8e24XlZfs2ZqIPhwzpuewONTacMcmoIVHL/BHFaeQOLE56ckTCcMKri1ZPipve
onA72FvFTd9zPqTxUHsdFFD4o+OG/B9Swzom3taEkuvnPoCVwSEeaF29BXUB6dZa2kjP8Q+y6LIQ
J/wOLPjtEm02S37itEKko0WAKED2UdS4AKpr2FzmAZLGgAP7cdN8VgXBA6YXYAJqkHNW3xEol8y9
sCMkzWbgqTH7U4hySvJY894CJNw+eat5agaHn8OrUmF+rppNLxOKAlA70TG9kVPE64QoTW9k3aVw
5SA4ywTb9hwcf0u7fUOynv7KlKAHIlRtHCP5a4a3+hYyt5Vsdso8DzrnSEZI47DUiFQ4R0VSQHBH
r6cHTeDdjvOV1h698MnELOKx3pdgZof8CTriIeOKHtePI71u7ffUYKM3b01McccBBsnsM8rUeQx+
Q8g9RkQpM7FGzBo+O6ylHCAC+sbBZTvuXMyTYBVpG+7aeQa8z/kQt9zMNUds3OCfm7O6TIicg0Ot
8K8O0d1XazHxr+AK35QHuBLkPJ/1YQtjatnHHQXS6zg8JulzKch3cg3NzE1S/8MJSh6Za9OusjHW
0NeJQ9AFBZsPcLCXTG0rJLc43E4ODmVb2w8sJb1+15q1p+GmMa4WV5bO385k5/bNiNyjojSC02wv
fLDtL4M6Umbqj1udfqD5rTMxZU+5Aukwk936cyAJQoHDMMtxhwBlM4qMBf4+8JOF+dZm/9hoF6Yj
NxGrpZVUXE94N6QdaVSOdgbMkL2VPU3ubzcXLn44GD6bnyohZB7QMfHt0gOnhc9WjZHEaYBkebKb
luCkRoq/GJYO9c2vHrxR73ZGx62kbeT3SBku/E/D3Rujk+89P6HSmVlt45VctrgJbRzqOonGpNqq
nd1zdGjcMwZ9iCy/lm6/u5OGhXkkgp3DMnoMnKvikuQZif2iAeevFVq72UQDsCeaJp3Cf+kkN6kw
at5a+mxJMFQMBHqwY4qpeeWjIHsFTDz/wmjbee7Fh1mmHiXMZrFSA9KUr90bF9CsnX9DrMkZoLFU
aTQ9riyXdG4Grqmox1c3Z/fEHsYreKejmqfTfezC1t/Gvbtxo+7dYLD6VTQxHDluCjbjLC6WNZpb
z4Kvxbqxjk0VbQpaPRSumSug9evYP+t87G3+IhZZVi+8GwkfBuwTAX8O4wqEW5OJNCyORP8aMn1X
lg9ldqIzELsnAyb/n59uPf02VtnTSIjILacD4f8QqjtToi2N1cLbteqJ9LGf/1ALdU94evFEUzve
vGQKq6tL8Klf9xZCHFaaucLC68GY2Q8dRhJYU2C/GvzG53J4CaR9CcDJkdvR5N9gcd4crVyhI9vr
jMq11uZfExcHepExuueeulUUf1CxAgU60d/z1rxMBfNz0XJnnsJg6ThNjTW2Ypnv8L8RzSWFucg1
3/hBbt3aTp+dJH3xYUxva9LtY40jD9BT9keawDdR5TjHfEjrLTv/q9BWXd6oq9NbcLImXhwIhruU
FqMtJ+WI3NIpKbNLAiOMTI3G5mcQGwaa8ZgLjl4eULRKA+lr1vUAO44PiCi4r5iNg38BoJVKde+W
a+kpZMxJC0Jz4bNgLEy0xk1jjctcQTXOx+jFr2V1Nvs2Xkvoh4t+yk++1SNdMBp/CO0LA6yHJBce
uTjKP63ZsTUVeEorZUIaEe61LdDKiwZMV5JAW00Ar5lwuFVsLmfbcTcAes4n7OfYo3dxk32BWTDn
A7Gx5Uy3D7xu4pVa9ZX2REMPHW/XNgLv4nArgxwsmDAVH8YoIy6Z9B/pA/JrtgJMQiNh1jDOzvJf
JJzZj4Mtk48tAxX+QjwbhHyMlypxFO+hG/842jkCyB/UjG/akP29bTHPuD0GvkSrDgVjz0XD08ml
G44HXHXguR6jmRJBIoH9H5TAkmjlBmLq0b4E2G8JrAKRQ1IV0CInz8kvTdTz7YSTYqQPHfh5i7a0
LMaBEeePBDF2+CU4R2D8nBqsCSC36kVrVO+lSPckAw+Rzc4XxfI2Dq518tycJ7JeaxE5WgqQ8dFn
C+6pHrNZPNJTxGSavc9IsDsMEANqSdvF3/d2o9vIEdnjOADvUfNDlmsdt/X5y78f/HvIHW88pKYS
jCXnL/9+UDQaoxT4KwEIogOXD+Us/74csdsAwTGIMLpV2hJWByQkKmaanV7qh35+ABw//efh78f+
59u///r//NjffxVC/Z+/rC6n+OC3h8riLQisVHiHEVI2A6EuTVeahq7hWeIWGBFphYQD36IeLCoX
Gh0s7d+XeuHh7Q4ASu19Con7KaqPOA+r43/+g8HyqpNW8PPxoNWKbJyj9+PhPw8yDRepkniDTWI6
LcDMw99X9X9/9Z9vE4cqdBx5WiqLY5z97wfLMgDp+5HG3dLOQO0UGcKsc2SiRjNGgUFlFEdT04gX
zg9OyqyP0P7/92Nho1FmD1G09lKPrVZ4x7+vuMcjQ2UjmgR6hs29ZjGK0qKhc3Aqak77dxVawEXL
WIhTn8+QjiqErGPW6Q4B9Bb3jn30hyxpOb4mDrNXZR9pA/+/vo+HaDrGr//zE/5+1d9P7Us+JeEM
A5r0gW6D3vtfD/1Ut8ff3mPQFOrp8e9BQWtktfzv7y2eA+ajPcKBTX5hO4T6pzBb8+g4JbEa4GUY
WnPncZL+ay0EfgbuJaZ918rCoLIV/UNLW1hJFEsaaXe3LZEcGNt+mOSCcInhUMfY4m+V4ALitEN+
jqDDnnszOEzCwKFMRmdNah0sjJHGJxd4MwYdZ9PZekfNkkBoRcE8/j0Q8OxQgTSsD33dHIek8PlS
YwHty0CswfN6rXWMpu4ryyKBOxqzDF6JLqy0dR1Fz1FoNwzhMnn0GHAhWHGOL311DltY7DEKI+3Y
ZPz0Wh6hPclLo+kPk3SpP6JjnM5GbAUdzank/3Ek/LVJjySRM+Q4g9LLqqRBy50wjOlNux6ATjE6
7q9paFf7RD25sa+9RPi9S8mtwpyceGua3Njwmod7L0gw+qbaVjJfXltTsDG0YUX5tr63S4pTYou7
Fc2XV/pcEoRzHdplrMUHk1vv3KoCnG4UG9Ho8ywjeYBj44KmF/mpihpOY0V3q86TJzQO7SpeJw4q
fWLgafRzZLKm7a4x5XbzHw0xmvBDqMOgr8kiqGR6Kkdig2PIZArczpOrEWfBmvL3E8cGGd3gsrkv
TdwuFhiiLdhMzD8Bis5IKMnnPrOWTQIpUlViM9ghZpc2SJc1WtNdYdziNF+8t3rar42+aGjp4Qia
Wpq7AzOo30qNwyn9iwWMVX+6BR6NDlYBun8U07seTOrukoT08LRlZjfuTLxp8ZT+q/IIW7VhZLeq
1s9yqq1XXgtamIsaHPTEaNI26mjLkbZfmS54EZlnT1k1dFg5Z69pGP0r9dE5mliFw2KPOIT+n1Xd
OQXWjgF7eHGKNtt0uRw/EvIxXl22t0hkD6Nf+A8GClGdaB6zhJ4aP9OSWxPhqObJplTHvdtB4949
nLfcDa1i8z8/1qSzKm06OKn6ob/2nY4RUhc3ULAQwKys2qZII7e/h66IGywI2YNp0QVZOl58dSfz
RIEWqdGKG2tX8jR1RqRvizpoT0NCCZYhYAYlkLOPBbC+IxJ5saW0hzLnBYqNx0YoYBrWbnTihK1b
Z5m5NoPpJJhvqUhq5hhtncCrzzhn6nMTcYqo6jpY93mLqsJBe9OJwVx4ZlFdGuGXJKCcduvOklrX
NtUZGAVuXq/HEOMQX4kQy1d138MMM9xkb6X5WczvxmzC+zxJzB8wyvEqCks0S7ePvqwM3SwKeoOy
dJ8g6mAyny0hBgmjO2kEw+lR1U+9sHkw6SdWOay52D+7bCn0uSfeLTaYmoaY/XYdFvWAQOE9o5d2
WbcGudz59wKG66/oN7uJRiIZlXZ7NzXh3UqHdJJG/Ulv63sx0hzkcXdikurxcXl2wBOd/S4kwsMB
0E177+a5TveQeSF9GEg6usG4hz9D9wFbOTMgHaYgUaHeN1FSp+ic9omBrZgxb5Nehj7Wj7J76Noc
nYj+3UtE8vWoC687ZsNIc4NbhZCNdXnJq0ZeBiO6uxF5bl5qe1XA+L9ApPTXJifClW9Igyoz3QOb
FC+JKLr3yApeajEG7H1c60zpms+dUnJNX4EuWZvxogM88tsHqydoGsDDrQJh7galICc1aY6/aHyS
WPFPuYP4kfbWOp6K6bP26ydlEgIPU705akmRPgUtARskE1727JmzUrEOOUXsTT2TK8PCidJoxblm
gHorGaF60ZMfJBBhMdASSS2cbd/gnvtbpEIH0ZyCKKwMsfngNp29E77iCoztrydLSNbQa0d1bApe
7X7w1NGxaVPOqXIPDZxDTkuQ0B6r2FhQP1Kt/ZiGsZxuU/QvYR8yDAlGmvzn/eWR4tFM1cPwHXBg
qiE+C+3UOVHFL0nwAQ5hU7+rKdWvloNts5SPOsweTRcM/SkovzbxqJ3/3lBBhhymV+kAoCtKdhzP
90oG2ZHti97U2nPfErz0s3Gq3nUsXNfWMLRt6VMiPCgjv2ZxHF3dx6gyKKdlsdoYCU2jRt3w7fxj
AGGwbZpEH4IQudhw2T6lZXkXMT/EDkWMlJrr//lEj9Kmp92c9qLHRD9Ul78P3KQYY6YFvy0N9gRB
tO5UUwFMsCWIsRAESD12bHZXQxXGruXNuWAQRh5Ily9hSkkgFxhYobHBaaCEjRk37tbN7eQiQsrO
a5Gk//mqEw5Kbo8ZEtl/HQ0h01KHh1WgZa/W2AHF9+gZA39t7jNQAVFM9+YgdFKAkpD6MMi3oY+q
s0ows/moaJkFEoT0TDJPWLLLIGSzimp/S+dphuDqDDcx+v+62Eu3rp+HR1AWUk/DzViPv0FsRCuj
szZhOJMbraRYJVOO8ONl9lrXEqrlG3PHCOxmMebERQg5B648LuooZACqiNjTd423PfCPjYO4Yrn9
G+UbEmzvP91scPjUifUsC58NBUV3JAcHjDjdkddOD7BTsdpkDmEttv6gw5AQYs/deoBQx0JdBxN2
ZNntMe9y0BmdG5Goh6afdh1VWMowjY2pz4UDIniYkugph+kwbBVWadrCPmynCB4dA5ajSfvssmrW
QYJPs7daPI1FHB5cajbjkQxaCb6cVWW6Ti2F5ZmVIZbVoNOkcy+qejf5JTc/vFvK3pXOjLqKx2pT
MMIqrDkXMGivxSDO3D/7sz6bSRqfoI7Gmd9V4ZXO7Tn1g1lEnsbBN1d0ZFYwLvyrXXMn1/1EHJQc
CdBdaWicGZf6vhgy1uH2hhgM2ESQQwcu4OLzo48tv/bQCrnpf4OfiY71BMsy60tGZcUL0AtEuHxd
czN2/VLHG9yly6yNPs00t2giw0fgAqSknxSgrz9vO9OXjNK9rqNI6trUnHpLvRpUEC5rYzobjfrw
PW5boqMVILTxr/sgFC0dmGAq7Gbf6IwGbSy32UD4LXWchzJxA0ZMiuJtzzvTASThrrnmYaxsb54o
ITZkpyDwH+E0rYJh+qV50l6gNWD2gpa8TLUq2UDcH11IJZgVWioUOvsYjdZRJ3zQsUberUpdOrvr
TpFtXKIyaF9ULrFuFPzTx/oe+JO3YL1zrpFAzptodtzmOMcOOUZTdmto+czCFmECHMBNzE0HFQCd
Md7HdttTqIpa64X0hfVO8B6bYFvGrD3BQGwuIQo6xgxzXRo9gkuoYbJs722aa+96l2xNXzzmsXmt
27ZZ5UV30Aj9kcSmHUsPHP66Kr1yXGt3pMu1PeDQQ2nokE8KsBLKmZ6GXJWPHlnGE6e2l96K73/H
v79DX2iI7KD55pdv/Rd757HkOpJm6VcZ6/WgDA4HHMCiNySogiEYWmxgIW5AazjU0/eHKhvrrFmk
We97U1ZVmfcGgyRcnP+c79TYT0bFAbYqDwwgJlxC8qDXoIHphvlhFnOCWwBPupNoHKkV256XMsAq
qpsJ2yBjqn6bmvPOUoPeM26l8y//MvvmRcWAB0I3JAgC8XiCGpl2w8WjJymx6uqogary+fiEariF
DiZdfFgnPs2YHk3XnL6wCJD7V35P71LYBmPcrGI16bQawNDI68ZXqznBE7HxbEcewRqKue1BGhUP
vOF03s5Mq+CcejvQ3betneILJ0Z4sDv3y61s52xOP4vnYMGar3pp1QeC2+/CjKwgq2rnxtQOcfT5
rNPxvS+NKDCbFIPZbB3mqeL9tmyCsWP7x4DFEMypkWy9DtNjfL84+LkSnKjkRZqBEqCGOsFmeJwo
HD0YGmk51ReCwtYmF8UbVaK/wnblJoe7FxQW4lZhYrxPsYSHJc58qrk2Gnexx4ob+L3AR87X7wwF
RDJi7mX62nGJgFnbNAGlLpsffwbsn39XVn7ULnmuUvChGoUDZdwR7a4FN0haHZAeFvK9abVmsHi1
BEA/vazF7mpqSlC82YflzvneTt99hqqHUXdYAnRz49PFtwrEeBA0l//OeKqzFUSd5m/a0S9xRRni
jFprO9Zjtwjmyx0kV/bqvH8zW+uPKMb8uifs7VtsgyYHT7giOXtWnQNWlfo8A07QAjSIHe7iLG93
fePsnSFNdhJ3Sk9jCNXd77HDEH1wMBSOEYNrD02eHCULIPSNbZIlV3OfPtDAELbVb+QaIYUzDYVL
kCWVH/2RWfGW0L++92LCUaj4x1jb0a72ofIAv/y1R2vaDhkxeNsQfyoFwt4cp0/wis/lWGIGL5nX
zJxklBVfS9pFBn+0b6EscCyoqh+7e7PVOGEtb74an8M7nYscxET7MYccdUSndkpXuMLwFdWSE/Ew
mLgzEMFC6ocg2133jIgriuB3WLzJIi/hfhLDbVmAXGo21ZOhuKFrk/lL2b1x4SGqM7N/uvIBxEYY
3Dtl+tnmDUlfugS6kgWefuA3kMQMt7T7J6KY9RDlKE0p6TOTWyQ8EPFAC04WqafeVQd7WF7mjKFS
0xUSZYEhoaBOvrFPtkuTXK8G4ypL42cjcxlb9iknmOrT0THO/ArbG93od2u0SFAD7diTuSnD9j61
HKS6tDkkScfi4qGy+is6oitnJijC3Lc1QfoRMveGycLJrYnbeDnugymWL/aCMKYciorVd5sV7pW/
jn2Xmrks130PmEFOJ6fdNS8pp9EdNIxDVUbncJqCNqPkJWFlSCROQoAziaSmrWQA7KykS85UzJkV
cq47E8OzyOgLoLZJNzYB5tHHdHLPEcbBwVugIoQ92tvgX6M6E+yd6Q8y5ue6ISTfxkDB05Ef6KkF
3sOcYkvh3pKH7be9ujmtz14MBaFG9yOTmHpcpIGpcdFpETNqXloRJm/T0D/NbJ2AX9TRi81mF2lo
tixbquBeRCIfeA01n2VxyZR7U2GJLbn0myk9ixB/vIrPGuovenwd/eQtD4l2a6Ib5nVDCgA8R36V
lLg1qQ0+huIBLo25pWLhkFP7WdoIBnX5ONJ7kRrlVgvXPIr4J4qn7wLVaWMnWNu5fW7LEss5yxwe
VtF8+h2WM1Hn90sxX5WmCXa4TJ5o3juNXMJ4JxsKiMaccjDguyW7Eqie4aUHk3eKUZd4jBnOmgUe
DthidMvM4E7Ap5zRvuQ2gxI/ZfmzXbZHjKofpvkw9vVjXYJSV7K1t56WNIuq9Y3BmdjO89VA2eM2
DO2j2cB01mFFDUPa3ttp/O5lPhVMbFKbrivPeTsWuyL5nMtM7aQEzuLM072ZkFiwwLxTgKwCzqPt
wU3zI6cqdGD277Yzm30/8SY1rn0wqRs2TThLhk+6z80ey8QmtlT0B1NTqmSbfn4qfJsooHqoa9wj
Xtr9oYR1o9c0IZExPIpUWOiUuKkjhcImdz/yCIRlSzYja77zdFb71tbQIcJHpixkw6abDF08APau
js3Y3CA53adEHo7t+v4NLowbMXERjf30yvSJswr1BPj/OusNfA6T/m3oMgiUGGCmlN/ZmvqTttts
JwLE9PTYr5bVS8ow4d9OtfWj+/yCda5HWIRtN8fRbSYR9ijJvJM1XQ1x5OyNSL3yIhcmhOlbPtOs
SJYGzp+93AD2Qy/zBKohD8BhoV2XWhTIurj2XJ85KGyukXb0JEppURsdWi0hJtXrCQ+IT4ODBfZU
Ima6qsBGzAqyl7Q5O1QuPpyqMtFGsCTURo4zZsTrmZE9hSLyOvj1tGN0wBe5bdwTm/opr2V7NjJm
V3APljK/rvk6eXTnHbNJX/ssUnT58HC5byLUZ5ZmWmP931kxkAOJiMsNetRs2Y8obYAOY8nOnX0s
i24PUdHf5q37mlG9tx/KQ1p9RUZ9w7P60fwT0YM2WZKyIdBEnaJTm2cvsm7yVF/P0XgpQ6vZUV7y
yGQTtHVImIffnOyxyxDFwUFFWkaD/GmggXWZ2i7uCBqoZncFoPBBDA55ZBDlnSHV97i2gM6U8DIh
3csSA3Vl37lpRA0BqH/HIwTTvs6MV/kA1Wfq8pFbCwjjSZvbmdIQsTXYMTgT5PJ2hCazjOKQIU1w
CexoPVhBFYCuSDrZw9PS1c94fKjy7Dj+x6KhlXPx+quOXZ2D2QfeM6AdkQ30ANno7PXTsuENeMKl
7hepfylkHFQjKbbRq2EaWu4DhmGMJDgtNkYyv/pEnR0W+ry/Gy35oqgVYjpC7s5gMLdogIMZTzj3
lBkXs4HdCgsG47SHuZOkJgz62sza/HGvnaVlBc6pCUkzlwcIjk6w5HZz5pD02k4M4+HB7Cq3fi65
K1KXXR+zvKEfCPAK/eYIuZLQWdadF8P6WgiM9XZElXFCqfIQc/hf7IiFej31PhRGy1rgUmFqWA1m
7FJR+jw1+VZ5aU6NOoYmlhtuR8AQZxt2GNiw4zL6DyImUaAMd9mOnRPzw1B0q76DYUbTHvVyYdCi
Wmdop1tL8Ye7wT82MgTYYnCl0ylNDL33Woj70Q05I4Ig2Zg+1WpR++qtFB9rCF+6Tn/oBouB6lFf
82qfyf4ocvnYyWm513lG3knwp+e+wBxvT4ep6/XW2aR0kt22SXYOwwmXcT/HFONCq45EuJ1GEzNJ
m3+LUbKaetFu9PJX9gy+yHT2Ycyc+DK26oxE2exsX91Zjb6R3YuTSZDa1RD46Ygv3iv20ZB8EPXi
2C+qhxDBYUdhyI1e3b5VMrV7aKePEOS56eUSq2eIKj535jUYfJBUTXHwIwtvWiE+0oWRvHStUzGw
mOtanHgIWVZSaxvG6ofKzpBdIAKa6LFY9110iBKQlTWKVe4RXg5VS8IsNHiHnYGEg9PWHNTYq70l
f2BuRwzIJxpl5NWTrkJuBBI9cqmhXcnou0AW5EwJ6YT5xxNlSHeVRK42CSrbSyb2Czo6Kl998Cw0
YjPtZxJNQ3tghd37hu/vDRyIVHa0B8NmPh1OY3bTwRfvfCaftGHUd+nE2crpMGF7Se0cUxSqPGJn
j1tNuABolEhI/syS6pWsNI9hgyyvmagutv5MKbjb5vcN6bgtZxdC1pIEY2Sl5yKZ9tz9smCMPksz
xPRaxZvKQn6tFjB29EAlRz+kUMBlIFlmqDOiYPwxFTAqwmXfFtFLjlshW6frVGjdF2zSUR7UBR44
eGMM2Omvp0aiG/Cgijh/KqmT7TCkYlMi1g2o0V2GcywIoIQuHEZTlZc+M37Mogb6zcRtG3n1/WJU
1/0oPjQy2rYKk3mT+uLyz/8FKbAKyhweacRMIXAZpVA+OK7dhZS8SJPCaxfjVjcTdozyiCVd8UaH
495SkHnqnJG4NNPfvhtB0MK163DUN0n8C3oSq5vlLSv58YjfZnjWVn3F4a48Kh/DT+oQb7NqPE1x
Yuu9qXDOmuVFJ9iZIhO/2pym+4U45tZyoQIOwjtF63aVmHxyOiIjVdrjvhr6W5EMV3giT4ORTZdk
nn4bbqacC+TWtVz2zI7sQBjizq7pN5kzImNOP/qBhE6LKRJLUMLGtH49YLfUYG1Wzk7FcU/m/Uei
+2lvQAdo6cPc9tnwmyzl6xDaxU4au54bAo/puASaOFxtca4fbUCVdo7ZI8XM44c3jIoYP3jJ6tEm
AcGyOPR/TNrxCohP191SfuR1NnNu6u+9SWVnioGvQ6/BagdxMMlaGPl299qY1bilmw+CkEEXA1Iq
5xccOq1cDrbi3UgL45Wj5gyBn/5KZ+EWSs850xQeuUrO53xU6YVD5USByWaeQsFprJwO9VAcOUaf
jR7ig7HQlrKoPg74yyTmPtKhzrEX8bFCDupgxPDsg2RaEhrkEv5iRy5BKl1ytyUtJgk2y7qwKbT1
+ZrFlI9QlH7iK1JcDaaLNBM7gdJwOpyZ30UBSGg10MGQNFbhjjZevhlrfEMFiF7M75rnMjaNmGWX
38Ms28ewb9jhyoorEga/uF7iiwm1vqWcGWYbfIUuS1hViQ4UY+uxzU37hR7S05zAGVqm35mJ52bS
nbdXzB/OpjAueepEN/hsgeSkr6OfyH2WyATwA/nxJoIWRL6j6eZgbG3O2FSw81YzB1yG5KCJe3Qk
Y4LExoPux/F0XQu+/Pyzh3jEeQSLI4N1y0sfsU2WHKskpo+2XhcM3DpZXfDnU8KGTXThSpgcbdU8
qUpIZmLxgSqdg69n95Ym6UuRY2ixGfeB8eCq2oDZ0lGao5BUJ7qK6vTDbHqqs7jq+YvvYS+wvubK
+bLpceOqCNFljFdiopPtpC0+Jid76EqHfGepn1tFonwpocTWQCzwD7Fyo4hkOfY53//0PKoyF+tW
Zdk3/vsXI1T7oUo/Zu4W28ny7sawgigykQydy5JHzsS90DXj1WzBThQDhqxSP+W63qZVz6AQs/p+
7hb9PNkdOOdqPpGZucGyj6FfV5RP09C+7UvsvSjPm0xAjQ/BDdIyA7uE7z1NBmrrYJofXTT2JCJW
31UU6K2Xq4HQwi5fIhzrejjkjAa3skup3HLa1Zy0/hseGcssehCDydaKE9RdJVuvPTOumjYEB1nV
M2yTFgU0+1781m2CzzUPP4okvl4aMgYAOL+JK/yzsNgy9TsziACbArRjU4vdmKmvOZ8eMfSQjWz2
TYel1Zofc+b4gWvc+8ZVJ5FI8xCxt8wpd1FVTc1ZIkDf5bDyumE4FWHonCPO6WWY2FcxCwrOrJ7U
AFbspeC+LFrK+SK4D04HG5LJjJ+U74WJaDrMvcESNFwto8dh33DGnXVIxpruuybzjg2GfDMtYeeb
6Qd6cQ0JAo5t7ww/bg1WQxHqM2lSOUABDzcDBI2pgMNWlJjtGyJF2Mn5lVDy8b/TEfLr5qEPwztc
Du6YvTSYkMeiZaMuASfhx9klQ4y1GqjQ6PkIvf0lq4gMLg6TQVUhshhI16om2WjxwRs0S4zCg+GG
JY4PzDL5SDKVEWPNuGDgPvxMiItwB73ksYvm1Np3Zmm9Di1mzqaxeCtcv91gtY5QkOmI7oQiL1VW
WFwJHcw4Kzl3iYoTZLZN0KU3KnQ46tUECQcHfSgkLRzHuMasCJOM4a2x+Fj85Hn13MASKy0jPWsL
tABJHz6FosMhMp0VbsaNbU/veUkjuGtnb8pu2hNFuZ9mQrLS4Casu11lwsJp+3o4Wo55G87usWrb
J2EhSTM6BKAQ3Wiuu4SMyh8KQSeAWN67LPzPKnNA29Z3ppc+6RgXdGY0JQilfMsZ8tBJ0FsjtA7G
SkzlHbZVnn8eDfpBBOFKBp7jflCU+vUUjeDjTDEwoAaZ2GEoTyK4C7DXc0EigkI+2T355WE0OPVx
xfaZEhNUG1jvWgk3YbpbVOWs/O97IyOJleEUFrb90vaNx4fq5vQhfRnhn5zyrkPrCgIEqJRAAkn/
tqYLwnEgsRLjyYqG6tzP8jdRw3c/YDiMa0qx3KreM1HEFe0fOoibih5PJoCfkTmEfO0gnQMzLlxs
sRHxmDLkKNo1X0airwxZ+Sf8PHcqauvz3HNsK+VwbwzE+HoDmTb6gwnknE5Q5vwo+SLC9LJYCX0r
qOhG7b7jJuOmOTengpUDbdXGmsuUpSUVsh2mHDLW8OK/D6P9RymLfYlKIE4MoJUnRU8LXJsBf0+2
gOIlXSHxL4aHzFzibV0yGhqxTRP7mvZ2x4NLCRAalWvTATj9c916LoqVwH7KeQjCgaD5IqObqGaZ
HQH5YD4gcmfOLGAkHn6hZsAt1BMzxkI+piGDpAJp3/UQ1gUFO4RMPqacvPzomCIQkFkUvwJ9VWQf
U2Bu1MAdHee39GcZ9KHYOp0+51wfD8scPmnPE+deHyd4h1edVe9BQcUnp5++o1alDNV8F+Gl3Ppu
PDziqsclNmbXOSvz7KftoRnFXaZ9Ing17swWby6NlOOVAbqs7x9123csJ3Sg2g7lU2QRkRxSDEQ4
WS5oSSdKIQDp0bcVaLNb86Ew65J8fPZbsoO9Mb7kqD/w2Pw7W5n3mQ13pw29L1ZltGC5YIxZu307
Q2NYiiYjCOug7/jaLCGUgRoZiaMjAbo7AKnzp4SrH6S6YSXo4NqXhg63zO37I8cOdAHLjgPpl19l
zV8Q5y8N81IGmli0EipEtdGDzAmbI/TEDHR5dpWsreYZWhht5BgnhuZPj0g8juLPaMBVK1lF+RWY
W3fsJ92M48Zq+Y5PC7QJIiaKos/ZSdSuaZHkKVodRqboq7gnGmB8E4pVRXWdl4PJ7CgjNWGr75jS
XdceK6xWNwa/I33wPpG5aDo4RVXRvDY5gcVJKxkwzpdJD35vND8oGgXWDwLDVvOpRNkZ0VMAwDVe
kE7eoV3A6VRcMHYlVePjzKK1KDgYxG8gP6C5eVgtqh7E17gUrwvtdFn1px/dKyvip+WOPMygrPhB
yK+RzeBPMMoyFiZlfXgqqbsWCeGvHHO2H5nqZEbzfTnBGxGYdmgiBfdmlq+cPczd5JFAwtFRYLXv
hyVmNu8xUnSYvnfPfdI8ttiJgFcAcupnFDItH7lfHbQUQOCbYuVHlGeuG4gq0tkZ3H6QNUhCTZiu
YKxch8vyxEpD8/RMd0DKit4lymTIs16MM5IIlsr3s8Eq4LS0MXMI39qhB78WDs7Gtqr7fDy7M1ht
ldyZKWGOYXmj2nIyKLcecMlZJrfkstQ8fba8SVBNOWCB8C+JszhULxiSEcyUMH1nTr/3mfXw3GTe
bv1y1GRlmGSt1VjTdBNX7yY75NZm4sS+37xZqDs13dv7Kp1fklz320mzsox2BaeftlFQ+un0w6u4
zhP3bg0B0597DYT7uekj2E7tLkv84biUBklQNO3cBti8ROO72/rzBsvbXLrkshBr69CtwNqal9a/
G2IfaFDSvcQeXFH/sYzHrwy6/r5+W1JOK3UPkNet1a2Vx28cOuttZbVip+03VlCBJ3K8LL1xMUCH
YnZBdm5ueQjP7uQcsbBrjICKkI3PZH6k7LQWpJ3xWUSrjGA00z4WXLUXieVI+OhIFp1ZOxeQnzDl
JyOzwIgTJqJJeZQrmzX7mtBcD11Zcc6iUg/JCcW09FeJaTwmupHAtQ5cmqBkWco7NI4DzrcHUbxY
5RKoddLYGy8ir33SMyhBUVfFJ6N+zvMJNDnUXosjE4coKCOSoQxTnIPZwnhOF1YS07XRAEV/FswX
54HslByjfDs307Uf5Q9R4fzScluTSfH5kicok9s29j1gQJDV1YhCGyPvcMIm29eo7pgX/nUnen0m
Wrpe1AEuouKfPc9+NRce8axshl2qvqn8hi/pNLejECQ0Iv0US/SCeihfMMATbQpZYxbU1k1bhIGp
0Exc5EgGACMzKJcpzQibGj7ap03XJ+Go5cuLODY53vSUIx0F8TiksAtQ5B2Bqs8xKwu0C9eWD7tt
LgwlMBJ49k+hxLU3+d4ejYeMRUvimZo/HS92sDTOp4rIJhLBtQiwclliCDVniBKSKFRSAkeamgzk
v5ez9i78/wZL9mY8Gsb8J5btaxo7By42DxPNIbUVko21LzzZA94qFNLYA94WO8jgxAe9UAcMdKh8
lzx5wjpGDg+Si1hSAjWPkoL2wDI0DtSVeLBPZTAVw0VmVnMxNDlHO25PBTNOVXT6kEfDrWj6hB5i
LsLUnJ48p/6eGBEYMyOrNHYxBWtCj/lwVxHM4vI+gQ8ojYDzC7+pyMTJtNF7INOcOD0Glo/i7HbW
N2462q5a1gMqDHbdwjQdmKIRVGX6HU/GfVnlj6k9vC4htgE04e/Kt6pdz8Gs7p0jvovvtPWzE1b2
XU7WzpItPVtD3B19pXbWBMSrjj9pBXLhzZTXDhhVMnShhxWS5Log5gg1f94UPemVrgE07WPlZ5B1
E5mLcaVt4xlTzlcMrXIXjcPbnEzMAOJnE/DtVhekM8QjpdecKzB5LFkBArpHEhiR25aJEvglz4H9
YZ/N6uw1zDiit5hraV8S71Y7owiVH+zvrvtTTu2zbDmqGyGVJWl3qQ191WdcQKqp/Eg9eIuFePem
NOORZMCftbHcNU7yMMjXysyPS5Nk15jyaWDcCSLQ24xAV9+BzjfGz0GK97Lt7+zMfumoriXqJ6+w
WkMKrYKJCCr39k8i04+ixe3TDRYYUSfdyQrPrGCW4CrNRVKYt4wJhsBCc9klvLGmtiuMFeVdy5Zr
TOXL3Dv1lTvyX9CGroQa75IG/7eO4OIvTnhJHeLjEUAlonwQMsWUPWrTY5aKtDn1z6GPdKpcvMd+
nr01Fd0Vad1wENv75P5i8t9UQrawcYi3kCyjkJrmnGw35Mm1SnCwkwFigWwnqBBwSPbOnVcOTNrX
UIbVWMAm7erNtxE+5vk1ckBxWlV8BghT8vPsZmfpi3JpONIMERxi1kEaAorxhOAmP0fEcvW6gyJ+
jTHJ9s7a+bN6oTUFbm6CaFS8YXls9oPJT0IVwb2Oc5Tnx1b8Y9VNv+Wc3foFvW5WMd8OWMCCpE0R
ccUXhsbibPkEXVpkd76esDqks48zYu9hqe7MJH9xH9EE/SNYUwjIKeZFqqO8aryrp/6y5KreexzJ
Jfsdx8uF6L/hnGTBWLdJ78Z2PdzM0ROtlYd+GOStA6dJWYSwaSTFeBXjk3OS9iSa9FdU2bHrXvKs
/nDjPoaypS9VyEsqxsD23fdastw0WDWDPO5X4bjmA6ZbMrTEbzgyArKaNhBjirZVQEGK8IpjrNsr
7TwCoH+pNRwmMNFBqbhclY2xGxL9obK1BXucrvs+L/el7q1g6TEkuztKtfXe8xwv8IV8q4URaI5q
ASbD59REpbWofwoMOtA2epghwI24t7B/ErtxS9LVxU/KlD5IPNfa2ziYstWKR5H5D1UoHDz66Ukn
C+8dIsIGC+c5tygpBuhKYnlFg7kgxWazFhto80o8Jx4+OKRtM5Au6rM1M7AEm7B2BxmnHg46NoQd
wbqviCqpJHTfHRua4uChJQzei4lUf6gVo8cKetYVueeyUvUWR0MLF6V7qSu/wNEKMiLSSeCudIcc
hzOpWNzJsw+h1WienQZqCVFObcNA0Wl4VcTs22ZqsCspx914HEZCiWs1TJj89p0+ptL6isYZZUvC
HWwI3QLicMGeoxtM90kyHse0RwBbKV5zYjckxOuPpnb5QMqGUozM+RON6mPx6MqpqHuGMYq5VBRs
EU52fVMxkN/mPZtAJZ3v2X9PwV5YhGkCsFprgMx6AtebbiccQoHEwx9Mhok7xl0DWxbkuILGo56J
4AQeLaDQgdBfTBzLi+NXbbsqYLs8sevNgYyM09L6D4ZE4yWA4bf2Ac6EsYnS7Lpee82YbRClz71n
NH08jv3CV1MYqOBjQ0EJZ4VO54AQAZoysOM42bh/JpDw9PXQ1SOI1jESZ071POUlR5gU7n8HtBMl
sHfue/njVPrX4YPYD4XyApF91x6CPq1F2xwnRRLideRiqLf+ALOLwi17UDmLUkn8rDL37CEh51o8
lZ6YuCzZyiPlxkChK6l+inBL4MOW+x4f2NaISmM/S4aX0jIPZtUJKBPuZRka6yAi6ArVIre9nra2
LC5O9OaO3Q1olLMCqJc2z0b4i7B4kVbxyAU2gTmBtqxyZ5c66bN2mPG1dfKHTMmbRW0SvERN3YIQ
DkgVAAj+sOznmHlQktTW0TTkM9VklSrObkWOpY5r1lerprOBr3PWr7zT5qPUrNoz/qxB4Z5zBXAr
HOlL9NlEWCi7WZUM3OLnUndHvS4oXnE2Wv0TWTP8a970KoVHg3dn4/x4tfEpaunuhyT9dVKrPgyW
iXHMzsBjLNy52TpuilarW0TOk0Mu8ArjKCHk0OT8byM+N4pAKxLJDYMzFmkfy3geAs+O323HeJu4
QezVUL1g93zsfLMnIfbgi67dL5b+tSayoE1GK4ddYkWp+bLlK5gDPwj2H3XyXLc/MUBZ+Jz44dPD
hPOnEPQJwGtkcBXJ6YQG84O1aVdGXyxfYMRXDM6anvxc1q6/0V035oc17RKn8+sicow87709MhSF
lGXWpwRykl2oQxxh6qr9M8YIzItRfcU5n5dTXWnCluRawJACJba3dAgsOrv4LCQaH2MBU1quCzyx
zyU8tjo7Dn7x3nAqSKboPC/Zu1hYkoxpX3nvrcW1fAyhYMj4KzPYh76bUp3r5L55d+roIsRrJD94
4q5GdsEcBhB8RiaD/hWWmlsORkFat18KmERHs+P4SmCWAj89PPvDdMOYPqi91VDBS4SbrMfyrWl4
FzTXAadrz6AcMjvfFrgO2GQ4nZqHqcc9LHay9Pf+HbORneOAlMjFPQePj3awd154CZEy/ci+dyCV
lGvb6upKUBMjCB2ewxyccVI8kuCeXP0bScaggy/nzUiDz+iLk0rTo7biV6cG48BBVfPOcCN9r3Bd
c4zfSG0dYnd6irrsirZ2s2ku2hp+LPEsqDtiNdmUSbZLMx5PqKO2epjNiDvKTDG1d6vL23nmCvS/
Nax/W8Oq/raFNfhTFp9t9tca1vUP/Pns+v/8D+H8w7ItCcGVg4F0EX3/Xwur9w/TtUzfFBCBLMf1
BP2o5b8qgh33H65j+a5vuUQb0OH4R92/KoIpaHUczxI0DnNpcH3l/48qgi06Vv/awWraeGZsJU2P
TmLPcqkp/msHq9G1M4w4C4RA7Z2jNolPmoWjt10clmvTjQDbg4pb7bQ6F3jCTwqRfqZ37+iY9EZN
FRcMOTVUXTSsSwMBgyjkopvM8iMtw7dGMntcesC8Q27Nu7IDt1gzXEq9/l5QMcI1EQdan6XXyix/
iZrY135tfPSA9MAHOxdIR9DDVKduCAng1/X3IVa/qnJvEzd/9RFZt3/pz7386zf/P6UuLhVGwe4/
/8NbS2f/+w1RuO25MCO+coMQNhW5a2nt9+dDUkb82+L/Ss5iNkMECEjLMl9x7n8ZiQscO5cFwS8H
cWyM5ZPQwUJKRFylI7ZJSzzxp6EiQAvocxVe9WZ11/WMRucRuulYgPPMw2GP+fS85lK3eVugN2JH
pmcj3qkGaQ0AHw4SwmNH3eBAsJpDOXzFvnS2jIuuBh+AfV+ZJKWiVwmSYd9poCEz2dKB/tjDMCff
snwhqq5mAo8W5By2TpSowa/O2Yp/6zoF+01GLNnDEnL0LLpt0jKaokB64VChsAI24ZUjyvZkTa5A
tu+u2imc942rhz8aP8umZkWyU4qDPO2d7fmWKS1tLKlBc541sShyRl0W3e+G1P6edTlesuVS+i9W
ljzlxIsPriMp9Enq/sCqj3UoDf9Yozwl0uAKDsToxAJa7FBtHLenL2p1PKjM2HS9dfn7D9k1/+1D
dk2SBHzdfcdWrisd07b//UPGhSMMiv1oDwP/S+dq3geY5bnTjQYcQJyyhhz+eOEI0TIuOMXN+ATn
ZKY/El4iiZaEA6LTB7JHnJpxVW2LFHixS2vIiCeKOS4VljmRxj6eN34JOLdwcLx7GJGlYNpucOwJ
tJ9fwyFrdt7TWFWUwa7/YRdYR0Y74/uQUQZluq/LWHHYHkmDzBEpEQu797VTQ25Yv4IqmdvTqBrC
LQsOyMw2IfC4B66ePcVmS3eQMU9uWlwWwqWrRXHZ29QMWUsObaGxryvfzA5ATsNgrpofDSTuMW5B
FlAyijqHNtsYTNmRhQ5jON13Eaz6CN/CuxramExb2xz+/oOx1qfrv5++f30wwldS+Z4nfcf5/xrL
bSPi9cVcRBbiBvvRhabXN09xNy7HujDoRSw6cWVPeYy9sTs52t6mbkcrsAPaNYqBY5WoIJE/6gOB
X1w5EsK5EV5sVI/A8hgyhgvrl4xsLhQsxbu/f/ni3xePf718y5Ke4zLgVo65fu/+snhYqg7FMpJt
/ucCYUUWEirWAkYokhie6ZPuC5cWHwRfJWUsE/LgPq24sPY4+TdzWFwarE2IHtlpRlwBdGRz6u/7
kzKH09+/Vmdd2f/9rXZMB6+dL7Bhks5dd4a/vFbcyRrn+VBvw3xkiTdhAWpiiVzXMJbl7svoiGEb
dR2HcPDOkkY1RN73EOvORaTVUxg3VwvtMns/qdeJG2dTY/WdGJimPLowA+nEHWFZL4XIsrKkYoqj
AQIUFIlB9txVc0Nb3FK/52FNAhz5h3uMfSKPzZTQQOzxoC7/F2Hn1Ry3sW7RX4QqNGLjPnIGkzgM
YpAovaAkSkLOQCP8+rsaOg+27LJeTrlkHXM4ABpf2HvtpeYmMDmNJvpzrM0B7Ldvw1J+iVlxH5Kg
eRL63BB29azmlJkvY5EQegxeq2S4sjj+6Hn4GyrLG06QR74bcXJnKBMWl8yhzIEh+lUZvc//F/+o
/+X1IXib//6t2j4+XjzWqO/E73eARPAzxlE67JaZDxY1Jmrd1QpJj8kR9IygrJJLxGSU/OiSUbGd
Lz65ZuuXojbg1PBZJfiFg/TX2zUgXqZy9/992cW/XHZbMvbWR58VOLro+OtlTx2PddBCW7d9NkB7
ePrxNhMdPoWGgOnmWCiIGoSkEe1gkox0Gq5tXYIAFouMSqSbXfDiy+pHUaafm8L+40Okn/Hfbkzf
tpDI24EUEj/43z+hmvqxQbUK9R/nChLJ/OeUpwmkf+ig44fcLuzQG9ijQwNgTkITBgAqR+FYRAgF
jR+RmSwhuwy8hwwa/vvbs34vl4TJo+3yyNiOg3jK+e0B9ySNdTnhlRR1e8enxJNY4dk1FUwMnjOK
AxbdZq+VXuZb6tCmBTZhGbCSmUsY8G2bKR6ZuWX3psUNvhS+ve8TLzh42WucjLesT5lyuOvH//7c
gvLz9+9UWq7tUi4Kbk/z9xdesAygpRzaJQ85YkJG6c7xrbspCFoKjsLl3W6pfRMZzckOxp8712Zq
8N+fwfqXOw+AuUPrbkrPtr3fritU/7pRo6ZE1y+zG5RHf9Q6tVG8RC5bQm+0LsN4byjIzW1tHxvp
HiY+N+t9dNyWNdO4ygapFUstn0S9R9+fiAviZmRUJS4tPniBxYuS7LbQ77/B7hH3OyRb53/6Tf55
F3ieaQUWNwOVhL3VkH85Om0giW5WwjrVzEtSx6Lb2V9+OoVDTDGQzXVqCZqmENrO+dgCIrviGEG9
f16J80HTZPwcpU/+vHGOnfHjgGYNtugsL+1SXjr0gU/+Or7999cf/PMWoKSVDk8Vt4ElbX15/vKh
V+FPQ1XwWMlMnBPNQ42rPjg6o38/jTW5RuiqI/6gHXxq72o45lgbiehFDLH9ucphyDvkXk5j8jbE
Lrv6hAO5Ht3vBuc4FiYqX7D/Gb4panqpI26zBgcR4DJAbqzehAqw8jlHY27eB5qeGzOpoHNF/ntX
p5S0NSd5IZ0rWkMUUMNDKeaJcoaqqojbd2ckPHKts4Ov7bXKLIPj0q4vAINJkYsQwA9zT/xE3fwY
8eZWaY/MIAfPalXmy3ZueRGk6H7KQcjBC8O7wueDL3yTFohUoYowUrSa9VBO68eIhVnHqherRsz8
Sdci2FwOK9jZG2XUH1Bhrgcf+p+RlD7AGYuBQuQCcrHFU8o443MfR8faabM7gBp8fJdbMYuUDjd1
26Mx3G13KIkArPZWftnAJkxxCVx+Xmf94cxy/uXCW5xbtmVzptJl/nbi89VnJFV4AOFyF4thiQRZ
tMGtQQt0LX/EChe5T4xyWclv7uRohAyhYHrni+77UPf9QP4hR6/yVriv64udk62b+8tOaXFvakUf
iIt/y/TNUmI+AtVtYWCBAYq/7LtQZDhWWXDHEILXoZYiY1ln52ORbzp7SxRGU3Sz6ve8asB4SRoj
dmoKV5dEK8Is+w/fhvjXZ9fhzRd4PL4Myv/+GIx5PSAfNYYd3AbYER66PDJ1eBEnWGgFKUWuJ6+V
SeIj4FW2eHxvmxoyZq7130/kv1SLniN9YXEyW75j+79dmGAY4jqoN/viwtynhzDt2hirGQBvz948
kZ0ANPYrDCySLG3EBt7sw9Vaym8SR2zYzO6bW4Da9nT9S/AtmvsWxFrq/6FqcP+lWmRg7wnGDr4r
hCd/O7wLfgEnmvNxtw4QWuYeAsd2DwdyIsrEdb4mTvywGtFJyC6/zaChTQHb3apZeUyz8aGIq6+/
qiFtWCyM8nsPGFEXb7Y90sOsd57C3AinHpuiUed7x1/eZwMNwrw6yGJNUq57xw9x+/lMu19rd+BO
MSAwNHP8vJ0GK0nXx8lcv8cucwoSXym5U7Q4lUOgxIAnxiOpyyPiqh9O/AIIFYL5qydB1eLZI4QM
QDM7Ymh3HDhZhnDSLJdDxIQzRDi0splCfr/3CEuyek12hdiy7+X0wUSsP7m86ZGKTGdscW24PQxm
zKqm08wPhKzf/BFLumFZD9M0iyvIBDteWEOwLaTbwSuBz9t0ivMgpLh6ZXDqQD7cNywDgdjv2676
lkFyvaS5t1eSzO/aQyodIe3A0s6iplaReyn6+hlJortfvWI69rG1S1u5HHJK0Fp0Hhq0/FuSUWKy
XOBxKxBfjqUB0zeDLWazgjEUpRUEigXfbkFEWPVT9Nqz2szLfrH7p6SnNJ2y7KtR5O8W3YHZKe/Y
FulyWAtmp6maEM4lwyeamNcp1xp3SzBTAHEZLpN4VeAb2OPi8XQkMnXk6qgA+uiSGNOhTYWzNwZS
ubyBMTxgxRfTYUgQk8HSR5wY2xGO8lMdq+UIopwcFN2fE9rdHzAiBwS+2qhAP6aowRVZPjzPNRUa
cN6Sg95QBnKAGgVM1wZHC4bDfqu261ya4TAgdJ99pH+VKEkdZkpBfXnoZs6hfGgGwhX7m2DEhLXd
8tspZ1QGkpCgelz1e8SPnA/twEsDMlKNugLDQJlmEHGZuAuomVNbABcmVnGvDOqCQL8bwTkQae0S
IyrYHW1PcGchryD+BitvieyK7GnpfSOHlG9Nf2I683Dw0u/xyi8ucmZUzOdPWHQUyibvySxI6yjJ
+6t0DwUC7NtYoKDuYB3sSo9jNZgfQR5ijXQVvz6wjRsKQX4gkmiMHma/z7sB2X91DVRGkDOop0M3
JhXsVh4ludqv1N54CrypYdHbv4+e/0U07L1TIzPOSwcrKOExGDmtWIJ6t0s14ihyB/vVmq1rhuti
35V86JTL+VQx13hoSxutonzIvbiE4T61j9n8Du3ySg9N0+6Y7T531x4kP56LxV1dViUf4mUFCGM2
RejY+RvQ3uAo1/Y+V6M4zQ7o8c4FSZSt2XGsECAnKRzG7SSdBckotnB3gzWoWyNpHyqol4yhGu5u
SC7s1UN7edjmYOxaq2MQpdmOoFpxjTrCJmQvvkETpz31uM9LiQYvS2dGa/q6GgpOlpHhWN5uSx/X
EqRzqNhWzm7fCKRH4qJh3w1x8uKnFmTzpjlAoIeVP6Cj51Dk5y2NLmxiYidnlwaaQRTzJ5Tl2/1S
JvpRadKzGxF6V0SugaeRi22677FpELmg3xZjg6hvjT6lZKSFGCPu8sh6JMScOPIR3WU08vjDTIJ0
Xq0f/HX9PmII3W1/gbGtEdrzU9Oi+gVHqjjnTC5gwoMOuB4Yr72OxEVjIU/3I2OAQ6+fwkmM3NW2
eXI99hcL2meTtx7C5/4b9Sh3Zs3fdMD65dGhEV0Et6O7gCHEA98QabaNsVQ5E6toTf1D6RsoI8r4
g4+G3jWwCmF5NA46WdgdeuIsFuZjhuKEtsGrjk2Et1CWp3HksqhauHsCBa/LGBAPG6TB0feQynh4
669itp/tUVz4i6Txdc/b5IzqXlG9wQ8okZpgjO/ubclE08QHpmdlJaegYaaClanFt20tX9bSkMcB
ddhxSKOngLTrxFU+Eb6w55IEGn+HOckz8YcE6Gdh9vU/ZOU/pRMfQ0y8oyUr2cwbxCEay0+pl37p
CyfcjrO6l3eOhdhoe3ukqzjTORwWNrMaUkfShD4Cfk2OnAfgm/J28AE7q2SwdtsTjW+eoV0/HfqE
5xsqS4dtp3zfJmkVO/397HOSSQxfR5YVy8GwCvEN5dFwJJmwm3nGt8NuOxwb5b3kjfR3U67A/VCe
WPBjj0VhvxVJdVe34qkeJe8GnZQskMjWRXQ/u04Oup8B13ZiOBwjnD5Td04FhmzdqbFJ3hX0x4de
ZPHOreV7pqtlM09e8FSwg+fvmNisd9tJ0qa0cdhB6abLyAmdtoKEjlVkaptReyshp+N21CwQ1+Pm
Lmx+x9FXH2cWqr9O218XWD+u25mprO6AgAI/pv5CB9PGuD87hwRb2vY22A7nxONej8VT1AXwU/1h
CFsaUOhTVADlMak7dcmChE3xvBJBAR0UujPsdzP/sn3JW19h6g5ozuKYN+/8BfDz9uLYmqN5sR96
c8qPkEQg/Q0zJmHLRHjJRMPMoBBbsLKIo+apgkHRkgdMs9Kwlj/a0t8jd0n7rLoYHM6sdzNyigok
azOTpR3vjqgv6juQLQd0B+W1kPWVs9l/tAZxArC1S13nVEx8Z9tXyYRq4VBbyhChIwlrRAPEQK78
jnpMUnBhvOrTXxsYNUDjkGNV/6GuFHru8PdZD2UlUx7gqkwG2IP9vRrP8cD5EokCLP7Cemk88cag
kjk2l2f0EvCubdzDSAnMEIt6FxZZ9tnIiKhOZZ6grA+m0Ccs6A91+T+3Ax5LMXZrgpGN/nh//1BJ
b0eI54GtKEbnO8Gsj5Qstz3EKVlzPTN9vF3i4yTzjrVQCtOznA9/+Aj/HCN6UjAEFz4zRCZOv7UG
PQEDi7NMkGcUSioOafM05ioIK0BWN14JuqtvTAiIsnqMjKg8ced2185sruWY3mmu3h0oLRmiJiQ+
zS8P4PCRtpnz039/zm1I/Nv108kklhvYzEF867e2oE4HJx3ThHmYP6fHFV0X8lUcVX3R/+pxrai/
ZZTyDBuZSY5nArNQ2CUNAyeZ2TXE7/oNZl9G6ywjOILmhHmDP3PUoQwG0bsCkCw0Zh8z2vbUAqgi
Us+dnoaWG95pnPcWfUBHzZjGEpiFPj1a6ZLdk4tfQ4jGA76DFDqcEcXcVHArnBH0Cf6ei5FjmbNJ
/mxKC7OmAiXR9xFC4tS9+AVxznSka/y2QujT6Aj7Mq32rUOJD0uVCUCgcA5mRujl3cftzZQ2JLsm
Ce2ylMQDdDGvxyo5KdfFP8VhhpZ6L5oovxFzcVS6E9j+GDNMRdt8/O+LQ4//j6eLgZvJKkUEDvM2
R99lfxn5tH3dzNIkjbXE/TiZzbhfdKMixVG2LQh5Apq2GRDdXLabbOdrOtcMPorsadJlcu8541lU
w5fJxnWdksvSkAt0Fy2ouLGmx8fCxqDmcj7P01p/ym0KZ37A5yK2CRPoQWINpK/vsfsdpryGsJHW
2T3joL3QF0lq5e3qdj9HBhG7X11X3D2VxfIJI4QNMp1REm4eb8+SC3ZUtZ5YFEIosNB64NP1ehqY
sr2rDP02BhJKVuZrXZblEQzKgKWNqswySGxynE/CtV8RC4trZaH0csz6Jen8H6uIbchTEzKYltLB
NRDywillR5a2yM/KFcQ6lAEmuCx78/7qiLlGpNIjRaaEQO+yvhY/tm4AaLpxtEkglnb62NZIBR1v
kgTQzacavNFWsLDutA+xaD5DyzlsrwrhoFl0BzqT3DDkheLxrVvyJwl99QG0U7pPXPtryzz2wOrj
extRerSo2yu1IgzN5882ZMU/zST+5UCWLlgXQm9YhNuBHs7/5ZaJximtkoAHelv21yVTne1C2FNG
z0A9rkGsk3+ey2+DO96KkaOZ3ARcg3n/xcrSxz/cw/+8hZlYC8F4ARWFSSTd3z8P+9kyZxDP5nVe
Xa1eNvY0rkjvZusAfW646ayKdfw4nEb4EvhLf/RLR5lNwFFSM+B24PFDg2/+8OL6l0Uln8tmqMYU
CenE72Ok1vfaeR3LCd1Ej8ySxLU4xh9Wj1i7GDRWiCjJ4dT9t+k07TEO8q+yBmIW90V5jGJH7ezY
fq07CfKt6dVBfmLpTWfYMfJMF9hxROJCblLrbdlQPP3hW/X/ZQ3k28j1bAclicUISt8Hf7nOXpNR
i0lyJ6va/CgYXASUKHtI//BrYEhgyulhiMmAJVwwkF7W53t3IS3to6nEeO+nX0AspGGOXZO1MrBR
IbKHAf7mVomSujETILIPSBrCpQOIW28GM6yu5qpmRq/xeZw85ortcE5z1mCbIIJTxR10GLd+GXQd
qWUltXR9u81qwO6k3krauRXRfWB90GXmr9LWWI190LCE0Z14NjL3ZVZ37p1SHidUthlgKNzHmBOm
uDpPnfhZR628KWuHPZKrfmxtiK1KrOejn9BcxI9VzDBiK9maacwP0GeeVLA+bCPtyrFuV50RQwzv
lXU1NbduqlKe/L3Vx8CdX7e1Zeeb92gWwdbpSfT2tWAbAviE3OM6W/l5ysiMBJ9AnCDRNV1j3Vtp
fQJksA9SkDPZID4HtfW59MH9Kj8GK7m9QTJaqV4UIfikG17qZggVAg4EPf9++wK2lcTKJhmMAvLZ
iZFvZ2DXgwz5qe8w9gLy8DLIF4kf3/n0C1dcLsFsBDCY3FA5ZAE3dGnmuoZNgzdlm28UHjKAVVeo
dvJAxSmuJoIHFOZEZ0ei3zU5JXStewys+5d0ta50HyUzc4P503JI5wVCgr1MJ+RI/aftczpuczvb
TFfrBM2zoR+XILYTuKQ4Z+J5SsNtOmi1RheOE37vNUBX7bsNLIRm+OK2LqxWl1wc4czt3puxP8Xd
Ou5lBZLBFv4X5TBwqHvYlXWchsA3yf/1camPUN2mBvFoOkU6JinmxY+SiCje9APwAaipNZYKv4tu
C4RKsL4ucU4t2PWIH6qc2Ad7jj9YNEu7uETUYq10PyCpQUdrKZM0ZkYaxO+0YjYPA2t7z8w16F/c
J75lneGKVc+rNoLYJ2tyTGDdcf885cR9DMw3sCqBVKaRJyS8uYGcCD6iA38BolvxrjXG5QYXDRTj
JbjGwXpaLazjdZRfGSZ1YQLuBkZHv3e9ZQT3HWBg4FBxFfZicFhYXs0O9wcb9d3WAeCpg1+g7aOK
E2cOetSIHcsr+CszOYDo2g+yhg2zPZGjDidiQ1Lsc7xUq00VIw33GYoqp1RH2CEPJL00ChESksoG
F5c5Tflpuwe2dkY3gFWAtZtNGDmOLT6MoA8oJfRgw1jGw0DeTJiWWEH9wBbMHYss3L6MeKZ4jHNe
+r9EOBJzHfd70aWft9vTlNVb7oNhsPUAyu/dg1qBujF5OOXEzd1slaVVEfWlzIBa8HEqzGA/WEBz
0s4+5nYd86GcgxkjuSzB17GowlikV0yDlkAx0j4JHHlHZ+CTT+Qu1dY4kdq+d/um/6DqC19bT8Sm
H+xwtK2HNYsgr6Ibzai1ELyhBIXd4QJtvyHnt/g1QYLbEl1aVe2SNqXmlURsjYrSMjPcgGk09pwk
G3jbrcaZSe9h+9WjR+rEZr9NoOoaf1zstjedCTENk+xO+untNveoG7ncpt03DK7D1a3kztEVtVtx
LAe4anbMehzQA/bFxrjpVNXjNhLexkxZSfB3Mg/laWV5R4LbvFeY/rdNMZIj1kJeBtKkcbAOwyke
y5/j7BGB7JtMOKslOuFA5A6ZFEFWBEL1AOXD7fsfcxNpU2m9BC4waSNtVtwJDtDISn7ympyxWi+A
jyVjdMNLl0nNipdCvzy2g7jVG8Jppaarqv61tpXF3LLG6pcC4+z1ajVZ7l1YGJd49l+yNn53Vw+D
06BHndZQM6m4yWy2S7wUfURQiKMBJLA8IODTkC+56aOY8xjeBBTGKMz7Gklxbn4rIGLhJ078yzrS
mUZxSciTLo6baHzCe+8dJibB+ySDLuaWrDTtHMaNIoiXtmOfNB6QTcLu8HZpJVgudtbwQA7ocJPV
0RpWSXeiGenOzjQUz3XJmFuPhhthgZO1owdbV7IOAtHQS5P7SIZpzvOcS+tzz8D41xsvmdv0HFg0
hIT2zjlO0niCGOK6mCdJZX/ElB35j0v+fUg7pMuLNz+Ofv8UR9NrPs74Xyw2bdmMKH7b2+ZzdFGl
aO7b5jOZx+q03XcqYjZaq+9VMSenxFKo+3UY2rblbjjJ4aKTnKfnTlkK+Y3vEIBNkd6P1pAypvFL
Lqqu5+F/MQkS08fJtki30x3fdnQPbGiwKjgMPNmJ6z1D461T2Jj5WTk6EhZeFJcZZE1rUelnSfo1
qvSVSmFf68thQGwgn8A++2n+2C1vWREHXFDsCTE8SzuzL1j0OA+X6vu20p6M5SVum9es5A7b3s6u
dnr2qLFvqrZu927QxyfPz189sOfUdRryiP7gDpjPHUr3agdE9eJMsBqWoGjODA390G6sgraXl6a9
9LcBCdvbg+qpCgqfRYihnh6KkZqpTFDTAKdaUKzsmwlfGinn3Ycx+KngDZ8AsknYQMFbG1n3/cLJ
SiotPHELrwaYF7aCEgbujaNXZ6ylPjhF8JYTdXmx6tdtH7C9w7dfq5l9+mgXe7+72lVY1sw0S3KZ
9pkB2nyroNQ8N+dqoAvF4mocRI+O1Bjixwj5BaaWGHwgTFyYJgXwgsTB/+DjVwX2xjrNKr5wjdXt
SvIUKOpQzopwKVrvNUMkqs3cno5+UIX4ZAR2dCmoFA8ZFcTNdtmSdCpPA0ixHitKqidv2hlUky59
43eEqogKfUw+HDs9CpxAMrSpik7bfePjlvg15aU9Bf6DiGJHlgU0gP+pSbeGbzvTpsJNw8iOAXV7
wjt2p+0pCx46JIHHOoPimonis++/GnPvvWP9InIr2K3A7vCyVbyqmDRsrdC2DICUpbkAHJqdZ+PW
Nn+4GJdvZuR+CCeNafdrg7B8W/yWZUPNsHJxuAhzpzlqfNgb30Q74go6YbuMzlnFe2gNsAJ7TLG3
JanZsKpwsSKyew5uTVfgCqXbeUkqtIVVXYOkU+pNgegMfZ8ZlUM028NWL3k4AGVWeed5iT4juElC
Z+uG9ai+xqo52xab+874mGw3PkR317e+JjxYevaKjxk31FKfCslWeXsOEZ1+rRPjnYxISKwlY9tG
7wbGMhUh0TGn3B79XUTWjDU/tB4i6e05NzoeYearYJ7y7qk1R2Iwdflag+UN1zfHq7/VJWRAp+K4
2f5N4vQPbaotVkpgabOto/UxZq191eqfLAXCDKdNa0FkCQq8yhoAgJhXa1U80h4SjwgUb/uvbRuh
tA5wHEFQ3p6GsjeOPtqM3Zo6AlR59WNg6j5A9TxVTP5Dc/JepoWsDQipjAtqMm3qS8r4db8Sv3FD
2FlyY2Kx8ThKkrSeDrIErdDi3h0R8B22WyPo6u8+mJ3j/64iuw1zes3WUhPpua/RrOuhREOozM9e
uzYarSGZxfJzBKJ9nl1e5L45fa9cE/M0b5Zjw3pxVw3Ns5iz+3wg3AxHBx9k5SuTMesBDyNXn5+q
duC+0s0PHviHuVrm06yXMtso7FcX45OX6k7tfdYmYa8rmkm432pAFL6OTNcixa1yyrXEQJ+k4A+G
w/b/D9bxdpDaz6Kr29hX31pPfN2GK36PNsZ3icrJFLQyB3z0WuYdgvGkJBtAvwvy4Ltb9p8zy8Q4
4Odi31njj+2RtI3mm+9pFMOEswkDFYgD1TNyyn9lnwDbvdBiIwTh1DgS6hEqQejD0PSf7IAK3x2t
14XKn35Nvm/jcaSlObyQ6uCwVyUxej1sE5OtHrJHeW2Z4l04k9V+IWJk+3x5YtcUsSrD/BjVaHMr
j8RNCo1lyPEqrAPGm+hlKzFTXTtsxWjDRvIWARDakS8ZEzVp5KdalxmE4rCRi/sLcGEBA7YFi754
yyezqWtGSvnHafTlWXXT960l9PzmIUqp8lzM8ZcgUYiXeqAjcUy4MRuFiNlAWKcBlGKl1/LcMlIr
3ropewJFxtzZY460sl4Zo/YtM2HHEjFBFeIVsGZYSG8C57Qcdo0NHBJS235bGKVNWMyoNvuJQZbT
J4d0HblHkXv/Et92es5UkD/NOmi4jSeJOoOU0l0G6LnDuQqbJj3KyAbb2Sv0IFbXIOIb95kiDiQt
6vdeMta1YRfNoLLP4zCGseHlO68TJGu007MfxT1tP7qQ2bsDLV7te7zmoWFGz5Zo1Hnugtd0ZBTr
Os2RR266raufxLTxkp/mo4fw/ja1juR51GHDNLzldXVy+MwwmTg0Bek1KANR/lXaV89/WJR0RHGK
UVcgusT2iZprqwHGFEa31VHd9mP8KhfEb5Ec1wNpnmQi2UT3jgp4RmZnb9szsubE0EQGxiu93sET
/55mtjpLSFILg3Zj0D1JhZ2rzcvnX52KCxGrAygYTJwj+NBpxpbyvprUwzTSH1rQHl22I0/OgF1z
lV+LlBwDQ5biGh8DUtUgjVNsEZoGc7U1nBLtJDCUrDa6E3c3YV4o3W2X6NfMH/w7s+ERW8gB6kK4
+0lY27yABOPCvfJmIySnnQXaSPmwGA2NpGw+9Aozcw7ZYz8XQDTdgQvd5S8pcEleyajhjKQegHiy
Jx+YcVm4hy+kXoy7Fk7ETdZBUdzO2wwbyDV21SnHNX7OOfxqZLiP29esrIFqtvPel9rT9xj7yr4D
V+Hy64HiUy9b3Vg35TOygxjlJEEEEJrng1L5pZicF8dJm0+E3g/7sijDFsTBYVGzumArx/3d1sQw
6altYy1cTo5tmOm4/PyqiHRPLvhBKCDwQCG3ZtdyJNra2Ht1eZZji5iqxrWnJOZ2SJcYvjteGVSl
k9ZprBGYR1HiJI1kJW5JKbPD0ZkJPCYxDHqptD+CN77gpkieMpfko8Yc7zyQtjRQLZEpKfjnupUP
S+9+dckAoOcwnDvX59+XWfLoQ0u58VPepvkEfqygfIglGTr1+r0fMvJ+ImdHVk99MHNCGLh3rdDw
M+8WRtelQ3JItix8udK61kzUTsMCnq720x9e6+e7zASI1EL1OyZrBe+dvnw4YwWECu8xEzfy9rG1
a/7EF4cpwppvy4hNpDEHYawWYAVuf5hsgneL/NukpeiCjJNzwC5yWZaXHPzG3kXjfClnJMXTnS0I
P5vk5J6qKKATKLmfHfLG9nEFFsDoVYgTDFoPeFcIkLD4BmxKWOBcou2M4rZkijDbAc4fzwTXt9bP
dPzTXgneVyLhJjYkrHwyPj9MTse0r+smrgaIHJFX46FMPV55xFP5C/EnTZciSvWS0IpWeXLpuxa/
cD9pRmf+qQjy4W1tCVfaXowwSw7tgjmfOIcbmGuQb7NxPg4QukNhsMth5AntpM0P5Ll92WxVKCzC
EUI4o29iB82ZMZSD9+BI6u51qJO3iI02USW8R2XZvfrig1vAXbAIgTnE0bA+mwSg4Aa45pT1d0k0
lK9Di1DMd43bIjfjUzmuzstaEVqID1R2XXrewhZ5+4JoKGZIzMr/OhtD8kFJjgKUCSDNkiF9nMTe
6RGkF+Yan7ZspjznYM8Y8rCTU9FtFdjvlbXmgIqr7FaRhx4lCkP0NN//ClDztdmERXOWMR305uQo
u8R4KQRAS2nz41dI6ktdRWerqq+x6jvy3COwIsTvHRsmtzdz7PLcWUt7ylhC3xBSJ3cyh07rJAOy
tuSphvnC6noi2sxEY2oWw9OERMrPzraZpNdSBBkwHAQBnPpXGilC1GuDDL8heSiiFTw3XpO9UI5x
mPp0usGFPZ9MAAZnnPNHB+M5VpDJZDkBfEeiSWGf5V0bu4nCfAH+uLgzmJly9FGwDSemFQCtRCMv
bj189vtCvpS9bx4bsptOsiQYLfbX5VZ53rUwPPthYWj0sDbRdYBvy9sfLgttifo4qeQap4V8BDif
pAzmFuAJVzVlxP5EqcmS1hPHOqeO00NyxP+AxMYkIGW8y/3L9j8e6ekW1uxTAUX80jpWsndz9qLp
TPqYYa65prAUe76D6HbN4AehVi6O7LI4TPr4yh1kn7aLtdqyOBUxdLKc7IuzbfgTievJE3Rbdz9x
PxxA2JTPeYFbzJh9dSpXys14If7LM9j2s5TTL4CCnB/P+hCtDo5xfe8op/3SWTM6vdgVh24wv/cB
OL/URBfATtojAQofthG7070csvm+GBO13zQ2XjwqKMsrxHXLeJS9Ue9Wcn/usyzBCBERCpBJ861h
XxPkKG2yiBDRtUse4R/FZ4UplX2v1ovw0ROHGAE5QtqR6erpW+Pcp5pOk9svw8I1iePMerInJHzW
1xV1xMMm4RvhC5zargEQTJ7PxxwjBMzI5wzbxXPvmHQmwJyOqwdp0VoplaqiLK9IYJNbIOo7pnRi
15rSep2z2g3jdj7FKljQ3nakK0TNgUDNYpej+3xg6rzTjroLc/FwSinKR4uQlrSEszgY0d3sExMY
RMW+czvjUZkpcq3unRmxjQNC7MzFT++82nguau8HWTb13aIq7wNbQkaI452vovWurFTKpKedQndE
NbFKnofWAaFa5daFcYB7qOn3HmOoZVMfFVfi5srr9k+EkTLSLZL8WHla5bEJPCYTmatse3Hn1qm4
s8qXESHMbeZ65VV1NrK2auYv2O3q3CRJvO6HRXB20w+Q8pceUASwaNfc0IARxq3RdjQDKFpOqqMW
zyDxxcU0P8Io7UHOn0mbikJvfXfZnN2PuTGcq9h6rcfOuQqX91CC8TWIx6+NSTZDoXwA6lNJQqYr
/HsRuNXe6YCY+2MU7W3TdXgE/fnKhnqS/RNlwPC0NvneN0Ji0MbneUbDY8TksTrA+dMWAXBfl/4d
tiPyWqTMT07TTKGTTmCDYJ6jX5vTsCPM40iDkT9wV2ORgRw3RW51KpkD3yOkIERREXqWkAx6btdh
P3ht8SjmYcW+CTLaMdicqposa5v0zUlvxZs8/Va6ktEnAn+2lSPdXYR7Wpt4pxlHKMwTvjdx187Y
wqoEoORgMWvJafI7BTQNMSidYYx8fqumprhRNwDI8DcFtARZA74GVLHeSTMJTQG5gMKckYxQEePr
IoMdYcCeBbpbXSst5vcU5fBWnW5reBaBL+2UuXfOMtyvAVMzBFcGKn3S4cl0+jRh5jbyMG1N6ynx
QItWKfF1BiP5kJnftXbH+T5o80dNfO1HkX3nzcxMIjQ7xDmt1ntuE7umWb46Uslr0a7y12pn5IDf
gbNzIhNDcsXkQWvH2HUT2R11zWfHqZzbrEzZ0NGg1kt0Hqyy+sqaMvGYPnd9KS+4rHflECAemWZt
t4WDpfrqFBjE5PpTS//G9GDrbRdTu0aYnWB1at9YU+ElzMozhP38xlgRv4rSrXdNchpnJHpVPMdn
Rr8E9jC1WA3vpZ+1JiEAZJU3C4EiJFZX8tH+EJFZ/DBaP1z5bNevWS0J+B1miiozAMUTRS9K+qGl
pvPo2uUFvhNq7TRgN9ww2hoWR6LJIzGmV8YnJKQtGEAovY5maZVr8hDDOdwcgY3B7wZTLOCY4LbF
ASxoDQaBmRAc1uDNOPg4gs9l/oL85CgxcNqzVd35EhKqR99kmdPdLKsjvCHzQ2sC4OyKIgprBfMq
qOP4ajhdiE/hwQ56MrP7/KHtlv5omupHvoqVGoPcV3D/LF6Q/kemIIQQOU1HsOguaf6fsjNbjhtJ
k+6rjM09erAENrOZvsh95U5R0g1Moijs+46nnxPBsukSq630/xeqbklJKpmZQET4536cSlYkws8Q
sLpd3KcIIxFockMrzgX8oIv6D1BdYw9mi36ZlDEbDsddr+GfbQyR30gY/NhkOmVFln4mfcc+tLLf
GGt1px75RWvImwLQKLZuh/M6aIF7db3xyTOy8M4s6EpBma63/dTH+7yY4VxqQHdDbdTuwL6Z2XPa
5enW9CH2/maW7vw118ZtThe6HKX/mzRYAqUl0PF0rpWiY4wpSe283xYDXs7Z1o9BUN40POquTa2r
W5YV+MrgQaNoB+F5cY9hkND0llHmI1Fxm3KgPpiJPXQAt3gyGtIgFpWzD1YUExnLUuA18hwZNIPY
LVP1qO4kTqJ/y7zhCwhPYx0L3TsYRosXOaq1VcmQGj59rW+8NPvZBAbzVcg09O1BfxrCAD0wLYd1
ZmARi4f4EGR9e6v1n9mu4H1c2OE5XglbarC0PbU3EAQi40sTasMJ0eCSMWsB3YxgS2Eup0Eo2Ecl
uilrP5t4U1bJ4qseWuOrISKgMtL4QwKV/WJh35WtfSQmgNPeraz7L1l0JaYRnCrLO8OlzbjxiHaf
acSjEd0gXmbM8MmIzE0jRdOIn3Zh04hdC97oJR25uUcutqzBREQ0rH4fm8OXhmDDiq3duHWIhpFG
XjDMw9vhKLcR1JLeukXLELTJKJHHSMZgCMMPu8AdIKtu3oop8s/KINp65luczZ/Vb/xm+WyV4k0J
2TRbPvUy39AT7CMFiLtKmyg9keb8QP7AeIrxylAdIbWDMEV6cXpBbZ6UBJzyi137d+ncRIex0g7G
5D6zHhtkXyqQNHB5MZU1DOc5Fzgo+UXVw5dlWc2l5TVOiy+2MaPZy8+Fx3t5Suk5hCA2bRECHyMp
ZNZBKEm00cuQGA/jbE5kFszXMCEvpKwUg1t9ZpiyQ2Y5qXuephFOCwvMUpwPUrt4Gi3Ap9KCaxZC
O7ii/WFrk/jN1WT9xXvpOJZnkg7F+6i7lv8hpehEThdFIlrWVtKcDAvSaJ7S1mQU7rKq6MTANra8
WEZQsAUOH03Xfh8pITUHhyzRG8qr4bvJIDXvGqD25kc0kNyy2R2vQZ8z9AyPo3YycAxhoUBvV754
9iFogLm5GWyBbiuWJzXO/vs7hfWX6JnDENTy0K59h9vFR1NnHTGAia1Q9l0P16qKZg5MU3wfp8mP
wNT6g259VRq+Gm8oWUgt0zFy0ZqsyyWO3ZGsg0P8wXi1MCMnbvNzCoLvkws3vCpRfEP71jRoAADQ
zNCs+gbY/lQuRoPOjZMra9hvND7cYiaM1W/shuZfcob8eJbLe4eV13I85Ub8k6WoZABD633HEK2a
P6W1U27MZoxBmC3hXlTDwIWXTuvO3ithSUnIyqnn5g03nrAJj6kUz9IwfRSMucix7lV2p3OJHGDC
XWdL9Pr3b8lf/cc8Z+GSocLxTjbZ/WB3a/PcZy3DxhVp9iENFtCd5RO5A7HW/Kw5VFQXQiaGJmYh
nwI497ejmMtzJnmYfYQuMWi/TShKb+8vnloHJgkQDAllwBr90RNdm9mUUI2OqUeHitrpN17FfBFO
210ctv42wxt/aKBBrgkKVIdKl8dOK3jSqATk4mjOv3mJwCn8myfkgPF1eKH47KrP9Z/eWMPt2jZh
7CCdaib5kM7eZtwNTprpnLh8QmZ2XUy9Gh2btU1/AkYX/bsiYCjrVoTliTDsQFmajZtgjHCWN8Xw
SX0MOGdfM4NJd+t+Lg3Ybgthq42NtQK6TLRNRuATRi0rRTjlHRsYrKl0eFnB91Bn+9vH1TltJhSn
YsHZ4S36rU4Vh2kUb0kTonPJWyK/gpOSCN2cGaDkoijba1LC05JB/bmrbyurDm4nypxbi3EyGPIY
2oBBOirKxWoeRm/D7AtoCsnZtky/pTZ17CMknFVqFtrT7LvPjGsIPS3BcKiTsX2ByvylzMfupLTj
3sz1LVw3SuVkMjyxKzoCHqDp9M9THf6wm65A40/Ks8OixXHXPanXjpB+seoHo2KMXYGCf4NabK0t
axw+m337CV2TtSp7pDgDZFDkXDlu/ZzYWDXC7c6lbxVssTh+6n5anxsmq3lmLRfQusWl9hcqshdt
5wKYXA+LG94JTkxljaGzBNJWyF01MI+VXUwW/cv0+Q1laO/nEnMDO51X0b42np9dm1BawfQwOXsk
zIBFALxcTA1PeieQ7XU0itHc2wrL7/icSSA2tth1b/MGT4ExRDeNM99FONhX/AZbThh6G5qI/E1d
m/FJDbZoRdG2togwSXHcIFtsdt78PjfUG4twg3e0IT9GTb+nCcUnps722ASDt5VWc7RP6T0qTbSN
kTnhycHHn8sBFf8y58vFZLxlx9cU685KmVknGfPqE0qm3udYUXLE5sVak2twS/MvUYvpWc3OlU12
bEmShDM15J34bpQxWhRTk4m9MeqRdhEmbelpx2zQNy9Wux3oZ2aGLNjlMeAqGIWtBvFuS5B2HuXr
6XV48imLNuk6+vNGp32hP56YYtWubc3vzuanNK+Nd2tTHJCXUB91ddRRjmiEIH/fFNo1bYrXxiAW
5vCr8bGFtB01S3Zs3gNzH5hjUBXngoJZzSG+DLwjazerb9QipC2+2JTxeOJ+tEvGyLx45rBPfTvY
qaE4cV1+Gov+0mZZ7kL95JvEiZhzfbFLB1b+1Ner2iOZP+iv9Ui4MDPvyOokN3ZV34V9r5+MiEhQ
rNk7ncHOutYoUq2X5bqk7PqKybEpF7GearPcp8iod1ZTXmDu1puqS80dsUE6Ypv6MNr1tHYI4R45
+xyGHpZNGFrFYQhITOIiUIbM2IRSSgUh9Wums8t68SURcJOB65b7WqP4d+kpAK44t1sieM2tm76e
l30ztPXOTpHcKj+jpLbh9O8287GVQpFJro5xmMZJcdrZSfRguSXqbjDtmZ/E50QLnyWSqxHjUZQY
0pqxfw3iPD/3S3EVfXwsRy0+JtmVrf1e1GK6y1NaTPMlfGSAOR7luz+34uJYtXU0SEHY+V6pwWT9
X6wlim5LZg1hJQ8axMsZpkTLY22wD5ZcXK8txM5MBIk/F8etJ4KXBicbx9OL08AaicuAAWUAdsLF
D7EaDG2fETG9hDXdomYY3g+WVZ9y4ndUYl3zyCDUa8zjpTSiT3TX1ltaSZBCgWhVDPVFbqCV9t/V
fkplqAZpVLHIIT+wDUNVlkkvdfPuqvH70FscixmKKh2+ruq3hcZFK6c9oS+K8JhUcJTlNq4O7Fdd
ax0M1ba3PxQL9kA05W9qk1qjGqEs2Zs5FeVpJPESg4I1yuU0G3r1ngELYum4yFPZUYQpYYLdv4oN
7wkKHKpBxYggomcq7zXSvfDPDeaF9bTXa5yR/dAfRdgdI+m6yj26Fpx6oBNsIA43MbMfwmfowGwk
Id2TUgI+DP92m1YLN3e5Sv2fTUYtAd7o3icjU6hBMFfpuRp84D/qhPCHuYAeYg27WSvvSgyBrRG6
mIM7TO2V1KGq75hM6AETXs8nS5Fgy1XqiNooohvuF6wR26hoeT/rNy2f2sMg04q5PGckpgOFjDsg
dRPl16DWp43h1De9nxgn2UVse1xZiUPDjpq29tV0kQbpOklp40h+9LCUaVCM1kYYXvPZa08dgIuu
K4ZDhBNhZHe010wPwmqdnQOJdAl9bLuw0ygTaDYJJdson7xcyigbRwxfVatXAE4tGfovyjhS+/PV
IXOzUWHxcOofKVyoVhF1pOtWxqNV1D8xo/yW1moi6LJvJFtAUiSxxvsoXy6lO1NkucMnihjvLUd1
bzRhMJ0cUbpX04Rvl/XxrYHBqZCREcllZJ2VewiQZ++ZcbNjN8LBmn0rpU4C+2+mYUGFaMjkUJKu
klKs4xJdefHiH0sv4NYuFV19lScOTZF8n/XUX0cm5qh4Wh5SLzloXOXc8uF0MLnxmbeMXZtvzNw6
E5r293ox3OmaFVME00BytfCW6QOUoIDWBiAVUIAniqBcN9srJ4LIAmz2Ijl2o0EYvWNE04uhPkjD
lEXkAbn8p3QNkRUhGdxSSyZCyqR7n0Elxmz1mbFnykrrJXzrIBsP7lMaFDBu0/JHnoY9LwZDiJo8
D9aUqEV16p9BPejUB237JcJCjdtD7nVgaNPwNM31ubBem3rK78S9/7jomnGpZXSRsdMT9FmS99IE
qBbOrE4pSkk04zzHyb5q9QZ7BVUM0t5X4lXe5F7+YtVmTk6qOuXerY3ueKX/4JZNCTx3Q5hQipx8
b8wNVRpQhTfghXcZnrUV5UrZqTINKsezGUhwe5Abjo3KKwfUe7bUemwn7GaYabpDXcT9qiLxU+pW
fU+f+KuWFEf5S8pkHJot75Rb7feUX7VOs6EeFDcZyxoVLSZeN+4NxOi/0FpV7JRLBhA2b659yEcQ
EdN4xGHr76cZ80DC8GvVBEVwUkYDO9Fvx8JbeDG3scs9kvH7W1HNFxUq6kp0waizOKqLEsh6mDyN
U9gfMfM9DS1bqbEClzSLH31umHuUi3xd03uHcLjFvDjdzBUGFoBVZ8fU0XBIUR3hV80Yj5pSJapV
sAmzg4OS6+6ULaelZwmOPZuyEMbuMC9P6ut6PnknnC6UTy3aNQ488xAVwUFtK6MQYHvn4k2gkzZf
ZRFZeqRFAEy6RvYg55piUB7Rt0f02HUJTZYiuQ+oGBqGmkJuMKC7pIriq8+hch/42rdwhote9zSL
Dnbm7VI6VAji4q5TmzEHvzpiJlaIgIIUb0uPjbjL8+Xw7lpXzkd1jAZajOkMY4ZNFdBW1+z7aI7K
G4uy23yakx3xZtbyMmFb1kV7ZeGZbISons+s5W24CSHDSxtAOGGvJXdfan9QIFNZMjOBf1f3Fb+C
mbkENMMHM7o8y7kxAFxWl5cJ7uvr1JUHtZYRUNjnRoubB3MGCLthlQgUecWkmD1mLFarrbyUmCZd
xzUb1a4OrY094D1V706BvS6O6C5U37vruYtQvH1VVzO3NCZvJQMNQOMRYztp4ymblPAI280RPgbd
BBgb3NY5Ll5ir4Wt7VSisokKusR6Gq4nyOohRmY+vN2eAM31PXHZcWpZKnyjiyCBw8BEhvvCPV7u
YjPMXDuw4U49d7OuonZIuR9jUdxH4J3ucPV1tt+RmS/iVWqLr21kNifAV+wEOAdmiaD5j+2m2kth
NalH0hu0zD0ij606nvo1pOBh6hl3iNmyi1XoTuZ6BNTTl5RBF62bXojsBCtHZFS6BnnJOYFmYOg9
nxIfIXzo2GxTHLgPRHBV15XSHwe9gTpt8jWFK8IrRMPwYMpNttyWqbdVaV0T9nuObe0B4p9EbTR4
A7RjNvX+QaeFRX0gp5mwxJD708Vt9LVNN+GNM4bYxGsmILmov8F8iKFlMxFjHnhPv9vd1IfcV2Pj
h1hy+860scuUbvtipCQ/XADva+FnP7qUgXUgzmr1D8U401hUP8SD01+aRWMMJ33B6hnULBd7INQL
sCyOamiCjuff1cK9KOySkWfhStCAOtThg7J9ebP90mQ2jGjpzMMdB2wXpJ1lnRTrakK6PIHjeBzx
xx/jarrRGOgzmY++JXF3SPR537STfpO6xEolh3QpnG6FXTQ7JD7jV4m3VJqUQDBp6WyNmIryXieP
YNyyc2pMO6J1+drprXsGeS9tYEbsT/H+hf5cbwODFow2Lh5UbMSREZbYnsHg6BD164D3zFoGasFS
QCA6aIF1RbsbB2SvPqFIFCBVC1bF3UDMadeg1nRmPd0wqX+anDg89zYH+qkcjoZW9Tsttaejog2k
IgBnlUbPypA+CaPaB51Lc5pofCwpo79mcl5tgrG0dgjP4ypqbIQQOR9C0SgPi2/dLxR5cBiIRp6B
na21CoG5DeZtZ83YIZLShe4iZz/0PKxylh5RwRDwoaK8G7EjM8QAOCKoFxqGBlIq3wdYmIdm0PcD
R/hLzRGGvrUNDAUwvRb4X8MtEFx6yV2Ohh8DQHR6wNhsy/sK1eXXQhfnMM00TqOywl701gZt4DwH
wCoAELxoJfT2Yp6vis2h9piFx6k7tmOZDGFI5i53mQQN9TEDMODOTzNdguz9g7MCVaQNMYup/FRL
tkc/949xT42pN8QlNSQVcl5MV4FTPecNr1FncCu3IUFvRlOkV853BkCC+qEKWg6qo/l+G3Amn1ws
W8+bPCCDkiYss6kHgt6ouNDv5b4PGr05MvnLynMfMxpwuLiZEHMbSDBGTO54m2ElXLe6Qd08ccuD
E0gVWaYUDNwy1FLepQPrUZxyUDeZW8QV6Q5ow8xU2unJT0xrX3AOgtfWvDuau97KdpG8youeI/h4
UpeO0taLpMYFE7+WAYfHuUzOpMfKG45Xv0G2/jsB2QJZ4jBpMnVHNz/QJzPKS/2Jdou1U7RbQv5s
S6JXQ45pUvCOJ6oYJJZFLf6KUMcoTy78+PcltdWK/S8URGGbBihcJJ80VwsPRNcPeK10KjpWEYkX
80ucszbq4eBsI/ioSP4ZZ6wlNVetGTAOsRsqa/L0IvTfplIVie6j8gmdELCPZ5iCvO+voVTRZUBS
bJPaKdP9TKqMsEG2HPXRe0oMTm3ATM2doSPHUmRe03adLridxFWNvxOfIQu0gZNWOA3Dt1ScNI99
j9to5JWT9EjN7W7CmHbf4pIl6wmCtomyncYovnNPzoBTjsqg40ztoVnH4VHtITxnus9ZoOS/AQUm
9y56c45tEwcCGtFGHnZCDgZmnT+gPRrHLi/OLJrlNvKkSsqJR2cavulTR4Og7tzQYY7hgYywLafM
+pCznbvL3AC1YU4KinJ0Kl0BX2ey56oeBDursK/PaWEdYBUR9ii5uZfgpKBaDvkZ3selmBidI+Cx
Bjl9ej+12rpM3ZUKLQ7g+U516zxps3+gGDA6+GFNZZHV+yt1RvcwM1JA9S3z+6+WxAOmES+/aGam
y0MbXCZgoPEtGdHcHx9GgpGYEptN5WMhD9PyQqMoRcZyt2Ox7alMk+5hyC7092LWYkozEMeMqYL0
5ms0xtQFU1t6Q/oPnwwemkPv2d/J3OLmlvvVLKlIIYNGMrCerAu3Szaz0UOkTSZWPbE3rarE2FYE
uwHM6p76YVx5ubvVBzbcoQiYGmTUu47WuzAYS/JiN0NgSMWG1sbPWDLS38TlzX8z0nEJdzDzEPQ1
A9b98InNuQ3F6KbvwBqk5xyJbYm2k9az0RfU+lABhbmPp5JK7nok7dTqpzUwxLRSOi3xZq50twXQ
1RuXZKIvWZ9JOzd6sOoS/0fGUWEDbKbe/r2wbxlyuPHr5eYxZeC4IAPs8BA/ZMBZ/wtO+8C/FBos
cileCeaBPbU/37SEg7LWqx9zwe6m1zgHsoDQpeGx2pe4+eCL8dknVcIHTTs3TReusyn8oS1U8gmb
0KjHpI1IGmmzjBkoHQHuLjTrhyBJ3EPkHtV8wGtBcvceXXgtZpmtJaYVU2kupeUUV8z06xiel14R
pHr3oTvZV23hdMvpAZuoo992kneFiUtuu8joZsnEWqsdZjqRL0J8NbXqzgvzz+aYUiZch8+J6X31
WmxkCrDYd9wJMjZDGz7r+7TyjXXVgoCjHzX+6bBRJQVmPBKGvEo2We0TjCx4oxbaIFVMr3AEAJ3w
LmSHT+oOJI+YnQyJ/FPpMLydqSMMGueNASsK7vyN8GSBXgacOn1J6pFjz1GFmJQoEsJWLFM8wFKF
3nWVH2H2vXf86aCGvInUrqzqJeNK3tpN4ZJqPpm+LEclMIhaSk5Q8paWgkQPlsX3IwL1fSdUPrIz
cvSWdDiBqWh/31DGBmbspKFupbPYjUgSqpIgK+nokXTC1uf2UyQj2kFVVKul035Yo+VSuE3Xehi9
laH7JQmDI90xuF2TbLpZODZQKvmHuJ6asFpnvJTCbl6iFLql2lfb0u7j1khVaYqGKtPxI97Llaji
BzVBT0yJbCj1tTG6LhX1CcaIEX2WEShHE4XOK54Rp+JT5nnYC2LK1lyyWsxe53O3MNBGnNpZkXPf
g78/qANsa+1MsyRdKL+8qIJih/O3iYbpLmIB1KGfBjqzCxmVSvMEZwHtP8NifvWSsdnj7WC5LaOT
+urapTQ+a4anqDoVHd8BXO1q7nTn6Bd4fkgNLDjG94ygEFaiIKexQnCUiWOD8wHEf3u4QN+AiuiO
R5yerLwy5Fo1RG8Y395bDFXAQGQP4YK8pcoaAAxYa8fKiadX5CTai+Gm9D4VzF5klidB65EFkOAo
G7Aq3O7fCwASaQ5wDbz475chxgQK0EghVx67KzwBaYJHXKelt/ZBTKi0V9NZESy74Eu4ENTEQ4pD
S3dJLwUNKa/GiG7qpafVw3+C/PAHyD6QMLGps7W1CAkIqt2/I6LzzBK104oBVy1iADaL94Oq+hAo
iVOHK7apMprs1KxLR+AuRSzNevIbBqg2dkizgVTMhB5AqAm6m6DjVho4RUf7tn83hTEJfHccDq2V
P9QLTtelCJ71kKNhmxEhaJ3gGnZ4hZjlkKmm7boo2+/aNGOi81xCZMmMoO8RJV4PqEJ3S4TeZ9W6
9uQO7Y+omdJzSy5A7QXoRxSrHrLITRS2X2K6Gd937VXsHPXJMB8Ku3iGVRkBKqr9jSN9e41FetLu
+PRGWYNta0DrDHVCYi0+sSWnnjtKym7j1qCEqY++htQ8l1NjPwKr2VWJFB8rgYeU6eHvGCAK8fHr
7d+3dMsXtm0JW7f1D5irpTJHmLJ8XjvAGCQXkW/TWRg3hp7Xm4G4P+cKv93lcspRJcvXCAv/k4PQ
BqdsPI01h6qQdnd2Qzn+Vjd8MqBNai1wwiXPDc43iX5OLfHqatOW83t5anHJcpVi+SzEAXIUvICU
w4Mv4mBjE5TYeCOucI0ujYPm9LjRCvtZ076GcWxvEBNckDxRQoFyMO8rN8TXnNNcqLMImGxX0sU9
dSWnFnf2jEOcAveQilcaCQFdggK5KuzFNqHJWSkj6i+F9HKGQ9qcqj5/GEcMmJH83FvWczVq2Xsa
iATgKdNQP9tISySPMduPSfkiFo5pSiNwc3IpdJXZTPIo3XO+KhAGtoJiQwlr29oPTJuXrYo+V5S3
bhuCy24Zznt1PxklOEGJ+L2ZrgvTv205Cq+TWLa3TEwJWnetvFQ1WEWCDe3amtNmo2SWcXYDDp7Z
JsfAFSzxjWmjZar7u1W0+dkOKAU0y/7ZT6rh7AavvfFcpywesT1Yew01nXQ/HiZIsbeF3NQJ6RhV
XpES0F5lIrt0KHVNu7xM4VCvjaYi+KKFO/pM1AZSsQGhrPfnWUT3avyoJqhaReW7qaVHX/jfK3KH
1CuGWHYznUlXkF3tGVW/Z1r+bsCZ+7Rdm60KqHZ4QJlPhjbBbCw5RZr3+1A0XHvSr6MkunAke+n1
49HkVn8TONVCUW+Q7Ru93C2Rfcf8F+kxRvhF2MdcEo80isiEJA44pFjLutS6Na5cmSdtp+HH1MR4
OULjPU64mJOztpZGel0jnkyMHBGk9Q92O0wiAow0o9WXAG52yzhZlE26ISCqAmhv5aSXv9+leX9x
g7iEkqDRma4vTNP/uMMcdVCc04R4b032cnK6IbhR/wEykiHrpRH5FPuPP1N/0blOtxMGxj+by4t8
vfwSOzLFNRi+/+vr1f9TX/qv7/Svv524YpiHiG5XUILQUp8NWIOEQLI1MmgjMWG+dlWR8wbuohfZ
5f1PO+vrGMcEXeQfvX/h+yP/9ZhJdtaqRztuedALmFmpn7Z3RkwAuq8M75h4cZEQkKIN26m1a46r
4n4uOvsuNO8I5dn36k/MziwurSUe3h8e0tzIhaBzWnDPGvW3Vhn317hs++uY+YhlYTl3J9K/+1D+
mfoL9RAc8PZE8yyPtrCLgFC/DIXJbwqN04t6sGaG17kMhuP7o+RD37+q17Kf6t3+r1/6Q9p//je/
fy2ruYnDqPvw238etg/b/5Zf8X+P+PXx/9y/lTff8rf2bx90fdw9fXzAL9+Uf/aPp7X51n375Tfb
oou7+b5/a+aHt7bPOvUEKECRj/x//cv/eFPf5Wn++2I1kHT/9edv/8eXyR/wf/7z2Lxl34ofvxSr
8QXvxWqa8w9dRwXxPVe4SKTgI//zP8Y32bmGS+AfJOpp7xKe4+BGszj6yBFe9D//adv/sDxhOxzb
dKBitLL9q1rN+AcPxQymm4bwBGVt/z/Vah/w7jYFK/JQRYqRfwOQpPhwNvRzxiR+29GT4GnFI+TV
uylasv0CRf0QVpaNPwc9folryBsmVaieU8U3uu+/hXkmSUD2aXTnYB9qPccfB3xna3H/C/183MfN
b8x7H9oh5JN1XW4ywrD5yamH+HAW9LJcJ0JC2XcypbdMU3CbRtlJbz2bpBgcnKlPEe2S6W6MMopd
AUJsPCJElMLcTQGokKG7D9xYbLpOfFU/V6/15trVAT5qtH0voXMXVi1jFv7X7j3W+1SstMCwzskU
Uc+aY3WjFaanUJq7wmSf0cG2tZYT1x+5SfecSpO2ODLUu/UtRhHIL9Uu0OKfrcl4I8YJzzARN8XK
HLmLewFE1dK21mOSvzlyGWqcsT+o5al2rubEPM3wsvAcRwE4SKN5wfQAU5vitqvvm/4DAR3/sOh0
QrSd+dWnDZYqLet+IAd2DLkV5rVb3pDyqVNgyX49V6t2Hp2LPeG7yJba28xFikveZcrasxe17Mo+
N4ttn506v5oNacMgnmOWHC8/jhGB0uq0BNNBS4X7qZ2Lr/qUnobOpyS1Z19Tpw0rUxBt/nQx3b1v
9f7cdWf+uraoN90TuuPbho0XmozNr+oF/ROu5qe86caAqAb/GDoWYycgG2F7Vv8xqZg/Uw51Cmqn
OuOHYF5pAV1mnrT2Iic5BPLcVKTNZz0K7XPHj5IvdXQEw38bT7N5QQ7AkO0GF4Z4v93B/qJf/PH0
Hfh1BBtMfJwf2IA1rbwpACx4VYbVHsusWG5cO4lvgACgnNhISLGgfAD81jzcY2H095GXVjtXc27U
YCshXk3gDkY3d3LK5GmBK8VviYrcT/6ksrw/S/y3OkBZ3XY42v36IpOKb2aTkNh6qpc7rS6oA+BI
hoefdhFa5o+T/m2JKVji/B9jmDoWRmOfg8rJbrqayUkLmToLuyfiLDcZA9azFYju8PcfBOU8/tdR
gOfoOTaqskdRn4tBWZc/w58cntQQhJZvTAROhfuzHivrOYiuNqA/IxsRGvpNMYMbEUn2SeYlN7KT
qZwJ1IcjNQEheezYaE0ADiUoas95M5bmp23R3Eud7HqgmLTrb4VkDcofbTTl1T34UpSAPp90NOK0
FJDAwivjm7jAtBR54ZMOgF0PrHaPZkiQv0Jy5VAOxDbIsA5G+V2W9vOuEOMzxTm4DdLRvsulNlta
B6PH7+n9tEO3f2gj+gZskdAnbJJeztaTRgLl71+/D0raH68f15BPHYNciT5cSHR4MIuSKC/MjfU+
A+179mJOQ+pOqI/cMGBFPoMlZ86Q1YecOWGVOt6pFGF+0G3U2AU6+Fbs2kabb37z5H4tpVNPzmIZ
lHd1nZmB/eED6OqJV3M+KbGQRMYO9eub3efBrkE/v3SurEqQ4vrE/ZbejWhHhQR5RpdgBxAMdZ3M
KYw3j5xPnGTdPqzvTYvUX2E1v1Ek/7piMqcx5Ipp2qbQdffjiulrZMYJvK+LSu8OVoE40rNSr7jZ
XrxiYMmZpleHmOAmoqiwyk8zgOyFMsIV415xHMJxL1oogbFWc8y2IFAOjHRuhwSK69+/qKZ8Kh+u
GN5m3+B1xRTNU/71ikFlnxNrCli62/DH2PLuFoMAyWQWRcZLOH3G2ENg0eS4kXSD/l11WEyzQKaL
+DiU9aTtmpJm95Qy+aRhv1tYp6LRAQUv2UvY+9lvVnhDPqMPz5gQJUEltj5MWMSH476lNVoACaFY
lwVOVNbg7EgaB2O1cTsURrcbdJQpkHg7b3bxcgjXY5qadtc5Ja7/m1dP3pl/fS6eIQQdVLpvWgbF
h7++euQ2cSKFOh6OXnNXdd7Et4uZzkfEzU/qd12vm2dtSg5ONc8EIg3aSWz9k52CXlL3idzOfo5z
EmySgHbWTGSIgDpGVn0GR4IzpD+HHgbKuPE2vWO4u7HWDoIk9G9eVW6Ov6ro8vLiBMQKyuGMe6j/
sV7JJh/gOShpuOPLcNfhpqDt1T7NQj+aEZmZGLsujBUIUUln0s2g22fThqLokNub5L3Q6pbPWRgy
RiYKu+KEk64BJlU7/JMmAaK1U+NtzObmXPQ99WYhkpRuVHdjlR8r9A6v8s3zgCv7WPl1hd+bfVfW
sc4BoybBlOJfbOXOw4rjZ9tDPJ8T8RrmCVJw5n4ZQSKymSq2tfOtbQI4BgHoq2gKv5uzFWP1c4/o
yg/+sni3osNZnpXJt0pEr6ijFPh4BTucqL8oIYTJOG2ukIpu2oTFAZA2DLgRFdNmnrrT6pngS+de
Ay9HneUicFyt+lL6xZdkKKNt7ZEZTtv4sZ5oJ8xoTF019jbAeLbyq9E+z1jyb2gkoFHKvGqpjMyh
7XFt7mhzqjZjnMNsGEl/N2X6qDao4xzGN0nQ3rqsf/gj4pcIN+3Bj40Xynk0ZnCMqkKZFVUvULww
vPGG8pr6xgFyNLx/nTIyBC3KcoDJKJDZWKTfsDdALK20WwHfykUhP9AFxDYwd+8tOUxw/fqVnyE6
LstE4GiipSHAV5B3xeecNhjm6gz31VvsEfdmp0tdhsdtLiqL7+qZjKNzBc0M+pfdIQa9bZ9BL63t
4rsQ2nRXanBHOzxb5LNg1viOC2ppsZ+wUfRn1GSwtiTdAt7zPA4u6n4zEU3bpEH9ZHW5Lr3MoD1x
gZt7zYdzXi4ISh64UPLzzQFIKlgSu0xof+bbU2sBE3YcGFDJJT+p50dJhtpkXf4pNhEA6xg6iZhs
Iu9IiHPgWo/9ghkmG4+KNcUP2/eMcHIKr7ew/mGRdqDswfw4B5xUpEKanevF8Q10tWqXtjk8KFWb
ZHvGuoTFQ8cHjfXVVB/9OdB2VZ5AfGm8Q29ZMdOjiTeDaek0Aa7Uqjb8PP6s3Spc61wZ+1EeXgbI
k4TK8k2vYVQFonRm0gE62kGrDTxg+oU3V/u8ScSRHCbYxsDita1f3QFha01cTHdiTgK28ap2kQkO
O+5t1qaihRnCyQhsflfnZSG5OjyZxftutDRKqQ95EDTlo6N7u6g27PNC74l65+fUOVUBWShvvC4h
pcEsisiWoBtw9jr2mewnF8jSRRBYLXBa8gipRbAwwtzej978YtaDjhvPuG2yyT3mgf+D3Oi8ckos
902UONs04ow2W8Ww653PncifywqXkNV6D0Yyu7cM9eRIgsBQsVevfiXy/2XpvLYbVbYo+kWMQYZ6
lVCWLIdu2+2XGj7tNqHIGb7+TvB9ueFEW4KqHdaaK5jLLN/AZK8PjVXLF78qPtXcPxQI7Tel59UA
uEmzESXeS7/2gJYCfAlnzzonJRpRZNA6oB+NyL3sl1Uar0bCbmZ9/tC5/BKDbrNgtNJNDulym+JG
P1ihZMCJSriJq/PgL/YXo7yP4S5LurdKed/0DlfgfPkeEd4OY8OOlMBx65PSFjhlSKFCeub559MZ
3R5RLYsrIHNgh23z1SRg756eIDtmexXFD+trivSIzG6nVizndBZMhBgO235w5ov4W8X6ph3j5BSb
s70DkQn2CHToUh8tO+BLp6P0QOyDiXwqXizf31V5Zj1Pjf+AH3Z8TJtsCSnF7W9KnuWorhTiwgE9
ZPbf+vGvJ9ks3X2/RKh4pdR50+RjB02EjUfPYklCddu0EnaRiZblho5mSCDpclwmKUzz5SFyhSQl
vSn3Py8zcvfsoQEXH7s8wKxM9jk5aEVGGulyjdRLPwsFfT2dQcXticX2d0mTfCyi2HvC1douvVET
Zg+dPqGNEnjjZaHsE3NqW4e9bjXE8iw3ruegYTXN6cTqGNSCy+VNE9mdYNuBkbKQUyKlcWWMu5uY
mHNVTR16pV7unRnfMt3NXXAJblO4+vuZCK0fYG+MEP5YOyCnqtg8rrD89UVyLJB3lk0kuB0dvBoS
RelpZ7RlTTo5l3gw4sA1aqANqp52699GfWpvRF94hwbs1c4POwIM91OYcK50qX3y4/R7SoydrQhg
oZda79/1xnRLZIU9PCl/Ellgz2N+jn0mHh7TY61FkIH9IYC7zbYukZCOHCCnfvyCB5i17HqmduPz
OmUfJZrjkMecwFfsy+zIf/ltnb1k098E2Y4spuQ1duZfqqEBcBa/B1YrE9iigVKrBE+FY6jLWJLj
jacrjX2K71XrMbCD0EHAsc57BLzVI+MsrpPqxD2JX81wELd+JBC7cqT55L3bZpuy2GfCZPSDvjFC
1LBlA0xK040AUQx3u1wUpgo3nJdr40Z4Fd/fEqzaxPZnGKVI+is4RiKZx1uMyOSEsRSVtyX+xno5
7F1eGxMBuBvNcmdZ6PPWsza0YxhemAJQIxby6ECmqtGpA3eGtOKkPTXy+lX16JrxlCDVrHJ5SFK2
PwZnImwi+5gJDvZxYMRcldji7SYrT+nyCnmZeRyj0d9XngDRZvCbukjsxlKTJHLMlDOqpAzqiNgM
E4j6fMkDjC8CoMIb+X5xoPkS8vshFeanlujOi1un31aGrBcRisr1/ic7be3Q1yfC4QWuUTNf+YQo
ZkRzIsNEnf2QYKrColFxIR+0GTZkborp1EF5ZWlQ/42LHusd2rkdcL0eN8v0jqTHBNgy3ydS/A7r
P30dAhSw0UmAI/OxkJSG5UiC1mAclO+Db+9C7B7aRHY7864d0JY/hef1R1uqozWPpMR3Y/tMNoXO
c7ssegV8IzK4djan88HxT0OcJFsj4rxe70nimuNLD3QnHZ1TlTfm1XYatErJcCpVEr3MFXmtDbF7
eWaj9a7DDx1OHRlm6q1LOUvShupauTl+WZNZJMC9J0ca0b5NHeAaKblvwH/BhqD9Iwh7J2zCLU0f
rasEVDu0ibVX4EM2nZmrO8SbIXxBIGChuULDZ7ru63pla8anKZBbMtxFapItF2qVo6aV2bYL53hv
TLn3s65cX1/lhzOq5+m4sqrdaElgXYYRFuoLBxTMpnREhOHMJB0eRj/ypBhfcWvAtlmqZ5e3vAe6
uUcON+/pVqpTAQvxDmLx4s4hKrP5XsxcbFFGpEtROBxFS7ESycHZ++yZNtIS2u3n3K7m6BvXZbkh
SbvC4+cRdjxNarcexLqwJaCc7qFuOC3XWKHlTF3bQwRC3xYeyFuxJBYSA7X7GbEKBC24P5DKCjbW
jhs/gXiHbEfu7lKMuYb/JkBRQu1Cee6kNA1Wfh0LvKQ99B0iZxmayOFxvYOtpqkRlllqu15OztTv
TCLfD3PjnZBWiX1r7hC71pcifpSpnt3WHxF1x5X2ijWdPt2XgasqiospAcGIppkx4jXVCS7U+u43
WDz2uIkQIho2mAbV/hqmJ5N56IPvkhKjiI5bDpJ1iLQ+7kXdOQGk7x09K8OGISKNwN54EWUUvv/6
IZ/jm1yujLYL71nZwDj8vRY28IrUWZrFFywpnQFk/Ogxbzw5HWaEfiS53IgmDMcZSYxpQcxL19S3
vpxfNT+tTkBZN5HVn0OpIYKw033O87BtbQcZrA/UPDfycr9+AVUybaqeDa+hKyvIDKD8JAqEOyMp
j2u5u8Ifpqk4NFJnJZpXDKoZPre9zSzacGEoMIfmJcDIgMKgj09Dg/K2shYSCKvDhrwuIHd/yxkc
wpagAgjoDLfwY6b5uz07IHHDX1NfXyBCy9+jjG/GZP+yR/mhhV60LxiiGaBvI+ynfW8/4+0HRtl0
UE1hTQRMcaRulTcc9qjwJ96kkK9sYFC/sQeR7Gw4yzu2/xvP/TArKlaEPuHd8X9VFT48Go+DCTB7
01bVt6OQSuXsY7aTSwyf1bfkCNKaRQ3EIzagW0Ov/xYNHtnZLU90P+Dwyajb56w9SNLx9lbX1/s6
RqWOGnDT4QQbzF2ij8XWMv50rcugv1BdsJLotLzeOklpAf/AmptYeRmECJUUnSPqSP6WFETwiAPw
JW3jLXSa+KRLcGS+Pr4Rp9gEtm++gz3AX2XZyQ7ArDBDSsee0FF4Ng6d0cRwgRftJW+Ao8AMJZXE
+c+pKCsrOblofyD5m32+U25F4JaLGWG0qrdI5tG5L1GsZJIwvdKzDlR76YKXOIM2Y3uSXM34X2Fd
UjTV28bkb9Zit9o6Ry9N/L1PmxjGlaTxV86mEos1tXc2WTMAcy/CD7R63/bYN5e4G5nLQbbknRAI
6hdug7Hcz5bDDShjmHhYvrKOOGzbc3H4oDaHMrlx66zctURaRHZ4zUzNuk6pyxSXNr00pNoWzsRS
pKph+czmvDUQ1bTqmcHFd1IUOC+mpocQmkmkWjH8iMULEvrkdsE0F5nx6fsTCA3cSr7da3gGxZ8o
majn4nja1rVzHKyap66O95j1kQ8NFKzW0F3c3IdBDp23o1EHrNVu7KT5o/QhGEfsvz7JE8Qbxn/c
Xn/1ltUOrZWkaGHmf2pzYo3NJW2giCxiX5TgoqTnb0EE1LNvb+s5eoMRdwDyMx3nKt1jD/svjh/t
ukeor+GR9mye0R7Y/dFqSM3jT+fgWo5VoV/cyDOCrIkqrMUxuuPim25XXRCL7+skv5P26+Bjiv+t
HB02ydtOle1m1AkGHTOBuTllvAFuNTUdvg5j+tB6kVLoolp3omFruQm8G4e/9sAPHPStf8mN6Jb2
TKL98jCGmMwYHNPMh28Dv8uUsAAobJB8XQz/tqXRsJ9nZ+sQEgBssDzHwzeB5we3rp/giW4zCodN
axY2QAR1iW6ghK6GoelXpuAvrsBBIU7RzCnRZfO3Ny6HdidHwGnOiydI5s1Veup8vphKdaekQvzm
RV9tpaNZYkhkAh/Cz08ahV0wNKh18d/g2L+rRsfz2/tvJY5hfP87J/3jOCXDvFx8dql8Da2OqZUv
TzIjNjkFnE2t9NttOYbbefyl++aj4FKSWfJEgckyPvxvEjZok0Gcq458EL0E9G4gkCT6Dfebp+9n
P2q2nUSAVXQ+P1TuvI5GAsqy2/cebdOo0ruMym+u7rvKcAkwP3K5hZt8Y4JEtTu+q0wxeEcmraLi
KZojifJWYPodUU2CRAlcpWOKMZvXVhTwgfkdi9SWQZZBLiCdwQoAM2/SeKi2uJyQhpjVp4nLfcdy
Y8lMil+yHAmqqgdtAQaRaxNSlUW2/9oPchHgE/IVj3hTEXhLnwC26FpL9W0LMD5zYrzUSbTnDD61
2MJuxeR/da4FBw0FMB6m/DtUJjwxnFFB4TRkPZpoWHmaJXoUmJqxrr2wbTsncJsvSKEnrFhYps26
fiBo4TSHqYvPgmqm9EoHoRL2KYIr0znzgtbGI6Cpd6syUVwVJeW6GLjEKROyYnqbRnsi8S4Nytl2
j2UOkXw0yg1LGk1918tR5g8514CLtrLtige+bUayNK+UKEaCbsbBo0aCzLi2iiUgOelj5xzOCZOI
jWx9ME3ZHMhG/mYjj3q3ivcqS41d0SLBjPrpksvEoigt+QLn8t3t7O5I+f5tmpiJqoQD0jV3enIo
vPqjGMyziKHmz6o66Y1k40SvjL2lmLCJj4dcDT2AbXve1Fl4V6Z3jk3O2c7z3yG36yxb412ZE0tT
G6fGsh6pNwaw/TjXKCTPwouIBJysG3NmQmRynaJkGvCmKVA7KTvuonoEKUz3nuELANsXb82RC79u
iduBi8PhnX/bfQtaEH0vsxriCPNtBxR9x5dIdHOnHVPE1pzRw0vq4ZgS/lQEJVND+BInevDi2hcj
+dJ0UXw0Jcdbi/eVOB6Mz45z6J2OYxCuRygkZr2+/y8hggfHXH/ucf1usvaZOTb6+/YIikfxxNNy
K9fc22GPBCyu303eVRWaxdlr4/yoe+5RK5+Qtc1Hws2/vd4Iiqn8nJLyV93G31guiJEgsPFsakv8
tuAkqUydMD/d4CpKnXJX2/+YbMZPhed4W8JN0SZRuuN7SqC6nZn1LYW6RrZV4n5mPifaUJjPeozR
0m+/URd8tAPx5r1Rkybksly0SYPOiBXbjlJrL0NXTecx/y1imVxkdNcFDhXmxPNubADda+nH3GZh
4CBwDlw5dlt3bA8E447AEA1SoZXZYUmQHB+myU08XVSlMDDghhmNgWbbGZ64K0MSiZ3XxkFL1bs9
hVTmnCtEuhTDnC42+/IpbK+lrwPC8/ipHfjofO57N5wvyp/+DfO7plf+CR3+yyTPMzqAnTMgl23B
qPCwxHBHo/TSMRwYEArsVapj1b54YAGvGTrwDWOMm2ZT1ri5Celbs1m+Oa+sPFLwbVjw43a+2jDk
Ky1vISEkE9EVttpJOycvTZ93npuWfGDm1tBqcjcGwrRQQ+FPwDU/Wu5Tb9/dHsd6/5+K2n+haaO3
6k3yqv23DpxNMNj9Z+FecpfzDfUTKWB4oo/mBJ0+NIOxDvW9XyLUd4XLjlPXMRBv1L0orPJBaMMC
NsXu6jYwu1xq5q35XBgSJjBbjEDTDGKkaKh2CWFegXOPuP1ZMcKxZzYmblENidaJItz9otmpHErJ
WLn6uYzqL4Kr5j2D4sesKseLEN4TVhJcczWwv0F7VmXsbMrK/u46Cg6pQlw02BIKb/6kbLrLxEzJ
WK/e7IEwlyxpiezpi3+114yU7DqphhgZcyJ1vG6geNFS55D0nsE4ZHBPKYijYKj1z6ST80Hzqps/
bzXTCXAgpET7MB4BOPFZ+idpkPKGj5CzO9SJ71X4Ez7DMkMR7rcEJug9XFtKTmD7PoLnIj1CMP47
V+YLzGTKGUk9FDIEaEKHw4rz2gub175hzBe9JGN1tinAIJGXAf0/4SwVGEUwXDiJy5hTq1gYN5WF
xtygTyArlFAtuZsUJavMVH/u3Ow+pkkWpLwI+L7+RFF8IgB8W0F7xXzwyE7mtxGN5bkgyrwv8XZ4
5lwjvUTyb5EvGiiijtkJuPXB8AcrqPra+zWXjnMuohjx6/J/WZRqD5FfPa1/kiW4eGkTODgVESOe
np+8NJof17+yLjD4Es3REEoEbgrsi/3YLP9Rq574pMKuj0kvrEdLzPYjItxwXxnNbiSwBbdW6v3K
h2gIoMcjQqRUJMmeUTAWxp8+Vk854oR3E561X6wctZ90Zw7nAS8SgZquWnQiUspjw7xwS8jGbpjJ
auz9fZyE9smcyvfIy8WeowqJrYuLnBgbxf0LSjMB+7B29d3kH1RWDnfZOd6myfG9+1bJIzHm2clQ
73U77nCA54+ix8FupNOwRw3b3HPL3//oH9ASwOpEq8uRNI1Ig7NkFIupszoossgD1VTOjjPHHxdD
9Yz8aKqw3Rcmmef9koSkZoH1kz/0o3bKPmMLwAIlrqKFmfvDUFnD3pipiCGwCMWHSLof6pQBssds
t4RjsaOBJqTs45z9a8mV+83FtGrPlvY/Gy1KGZlWe1GiYMKWmR8GY/7TJ/zWjObo0j5po5wNK5+U
6cPA1r4YL6ofnb01hTiywyXLw+Wmbr7COjapnTzIs2NIBR9Np7klrjGvKPJy2cfXoxn7zskFPbQB
ZfFvNi1ujK5udmFLIV50HI+2MvJrpOXdxiMK+dy4/Ph2pke7GHbUo1lr4UaP3AZw/TOeZ58sTlR4
adv+pniLsZLt4KyYyG6Se55O8as/vtEQsAHDSc8iK7nBjP0CnBzuIMK9a6iOn6yWZ3sdKy0xdyoM
XxU6Vwi6Jobk2DyHs/mbSETxUFZRdXBF8o9ouzHQUrl46zuyxMY3XyJrW6cmmKDs7RhhdcDay75N
ipBgsO62zuEnl6QXo4i80zqPWKc+eYxuxpPJeLBtovgQyWWkOekPRWPRXjrxKYxsFoDLRNvIGh5h
Uxr3RpHaQO+An8LIjqURjvwUQ/nz2IYRvcNgk3I3aCjslxBOs3tPOlEDD/Ee6CO928wlTjEaU0/v
BZEnU2YFqQibg1axbJstEOSm/BaM1i/od/2QPTehYVEdTvjOfZ4CrU/3vdu2+wgVH2kH9P/hMOFl
V9G5DMcgXR5mFnPjI8iXd7TFv6TrE349T7AdbP+b0fd+XhwZ66KuhPi4T9EMVGae7KmQuCeXEaiP
C5I+lvIGnd4XwheocVTmaIpYiZNhwuJAcaNL4Z3SmCl12nUkRDYjT3H04uNS2mCBIaW5g7fu6Iwx
1t+auhmQFVtB0J7prijdZNeKGR9N2fASovcrHb/j08Oyuvx7nAQOUEuKDxuNlChGi2nGNiFXbNvE
PWlki1CxYPR68CKxqWzpH9cnoRzCV9w0zrlmU9rG3TNFpDi2y0Zf8HlgbQ035WCwzBrhJlhOY+6Z
xY5BM1MKEEFC4DUH7rYDARDEBIWAOVfU83C2UE/kfAUwZGSKSVIvYyJLJ/a8ll4vtzf7dcQFKCcI
q4qSOiHv2PvXGvpj5Ok9rG/gdZ6bQ9Vvlke84xpa5Di2iIcgxItUy+nqqHnc+3r71uRFyTYBk1gb
6U82u+ZTirFrSw7uY4sK8aLX9oMNlsHHVA8QXYsI4QCgNvcx6Ru9cp+XsagZ1QngJYbdnYlnIG6s
77qFZOSO3YR5hF8kkjA86jK6Ilf9A6l/gYRPzMPe49k075OJRaDpHIyii/6GOVS1Kdoarswyw5Zh
7BCwUjrYRewY/I9xdPsJs5zmQK8L06OcinJfaVyiSTGkj07s9g8gktgkc/oKlewTe7PO/tjolpty
5kKfYdfCa3jCkT9i+2DG633g95wuhYl3rPC9a12hiVOIv9rBtTnO87Oz6Cu9xkqoHMjawETZTkNy
aWFQ+H52obXn8RA+QUFLIBXQo24ugQeCF+6tDDha476YA8NSv6q/GtclDsXV7r5Vf60PTTfCRajD
6jez+7ewz17F0HvBz5tQC2ArsN92dR1CUMDMZnfeQxTXiP3AcUQvTSpwBKbyza7xT0GuMBbyTrix
ENweR4YA28qy3ywfSJmjTdWeoPBy31pLItKIiinB7iWXXaZoKEhhSES7KOOydUlzQY/H9rLwMyKJ
nP9M9toX4YYQNbIGWI6/S5UtaN3ouWm+nQOINofoFA/TCJjeupT/FYpXbh1q5wrxAyjE8G6V81Pk
mp8Gte+DZ8TdOYeN/fMlMTQ1DkATDQwseA6XbaU9J7+Mts9vbl5/WU18jP30z1Cw+raF8eIS43my
4CPuCZAxMZb6XtDYZvgYt8WXD3V7kSpMM9i0GqHP1Y+Imuzn4UhyPbTIUPuXGBXOHN98Qmcy+Rbz
yXhAM5JpOFkZDoR1Cauo5Zqc4s67rb9KaPtweahgQh24ne0LOOlVZW7VlIDSYxh8dOr2PeVdezIc
fzdVOT73DulxFGsn32KZ30/2bVSNdvE0/7PAN7E+Bei3nAshd+9m4fwaqOcrWyG2UNl/YY99W7Vn
IO4Dc8/qb1bjPOoTckUbwRJ7ROepW/qvlm+IT7PPkfLaSG3we3cSAQYBugogDUYnDfdAQY6NNm0s
z1e/8Zxcc4sNReUTwGTq6mKK83oGYYSUiDjnCcgnsDyFx2xjxuO/eVDfpRtZ2wrFFUU3a+cIaQYx
XOa8WSu49UIjDbvesR06pVl1X4uSotGwVOOV20CEGTak8JFyCXQaXnTeHhdnI4HWPromLqQ6ljdd
TN/4h8I/Oq/SqkhdC6X1mF+vi7Krvg3f7x+HiVWJsOFe+vIpswlRtkbeGi3pgwYwBOBRTEsiZza7
OBxdn7kCjLs4cGRCeZ+Gzs7v8MalZfGOwRE6E+pox4NsXjrRn84FYcznm7TEyZX9GKzfVUY8wTHq
wpNd+gM74expPa7mRcoSWXmQt5qxYfXRMfxgq5872SlkdQIoqYKfbiZv6z3yI6BHGaV9GPhxzpqa
/8wIFCjogAKtn6Pn+CUz9sG+58L8IyZmarrojkMG/6mvY+0oa3Flth+ekyXcXCMm/CD76Cvu9E0d
d4AgrfoB0pl66Fzxz3e1U5/YvzRz4I23TXSRqoRJIqqOOIawI0bDtzEJLPWp10rWUDUn7mB37Jip
zGzZT6+x4sRdNcaras/RtedIkC09MpUBhTKN947knZCnjLuZBwvv3l7QOyeMI+DSfaSa/LfuJ7tl
aV8O9deIqWsYfOYeWn0NSxJEyBd87A0+gx/VEAVFYdQwtZuF6mga0In7egrw/gynQg8fRBg1+1QD
Y0V3j/R4Ea1xx4QHrxT3Yngzp8ZCO2biB6ixTFrsKgH3wOlZuCTItFkBLorndkFZdb1Ob6MmYriW
L6GzmDcNwv5NaPAGhlq9G0pYkaHbgPDjzy9XIFFqZcgAjOSU7fq9upQm+9qT8Q71xxBoVho9mMNF
JRcQKYttojj2S3wxHVu0W1f5aUeZk8Tu3R6xR4bos/G1Ea9FwMb6TwwRQ0Fn48FaAk69mCVPUQF+
m3GeHN1mivbAs0uJfmIsVEbfFIEiN0qbepObgCEYa1GeSOZN6QOu2sMwV9oZFccDUuTfVpiKY1ho
j3aHjy90SHCzUcXZQxod1i/ahTxy9UZWM9Zy0I1ReTSrqdgapuUxyMK9WZg9DGAYeCyWzxD7MM5y
dq+lN98NvKCh+ARbOASiHVMmuxUKS4cCssJiQiWMobgR70WRvXR4Lh5yDxla1YwgiLy22LYjcHz8
X/wbJBwAp4LrMib1vnSKh1ZaUCP4GFfrxlxRekY6I4608i4aZzG0Cp5E2rJyDxvjTIp4uK0Z/AXr
t1dYLX8yk3CzrCoNVnWyPb9MTDcec37QzifXCeZNHMixYpjuqCRYy0iMhA0Tk36atAcoWOe4N056
TJjWWmvkUEERyqBaLIkEWnLCVn32gNJzh3P62nBkUn36GIZ0u5P79VM10hQI7tjfPdSlasmsgoJM
7QU0AToYEgvDns4OUXu0vMYRKcVTw+15NsvyLSFiIG6rD7Icbobdq58rl9ebYFQkMDuEYNmWVLoK
7sG6rvqoajc6rLeZoFfUqvH/ypkkZYiL5xOdC1MZ5Q4vQtnaT4tDPJ+5TTQL8mc43NcuOOzyQ+Wo
BcsnrsxxxN1PnhxFQIcH8WGLLVkEDbPR9Y2ciGkfBEgRy5G39cbMTrOWuIf1NA+TuqM/F805q/34
IMfsYuNGhTFEDvvSnY5cYEwYJTqhwZdbKy0+B40X/UdIS+6apdrLenKt9wi5zs5BL9hSU9PyL56J
BdUrWisi4XZp/snc2Dp1eCq5I5ixWzFcMTMkK6fthv16HKziXI4vGKM6+DsHzEXv/PVDmHJad6qS
2NuOrWyPHTCJoCyGxTVr2Kg0Gsj/0fBOfhqo5Dn3aZrBCo7FycLKhieHRXiUoX1KQoqQvPCnXRz6
rBjjEO1nGL45pKoTLkhnXLuIcXnWrQPhVQ8J2MP1SdYBrJgFPxVjrOcYxOtPqxVqBYASkEZDfflZ
bAOrp6Tvbqsfav0SbJatzK13ovDMCxoquSG0jp6dVwwVobYza8CspBa7eCyZtHmyPBEr/uxVQJ4i
8m9lwy7Sj8cPw4is/aqCXUyxxFT7O691WChYILfSVFyQwT6ULeSxnw9T17RdW5qwETheEk+1BJEQ
sDe1rH6iJOWdh4Ec1sWH3nT5UWt065alSVAuAhcnJbN1iSe2457HszP9XR5iVNct9kK5NdzEdLJ6
RtWLMyVdKmZv6drXN9VVA0B0m0mf5zXwo5UXUtaiTayWbhP68baqq/iIPsLcYHp9FSHSe5I14iPx
MArlCOXIlA9faVEhmHSY88FXQfnoTodUjdk3c3mHRDj+Vz6JR/aQHJKC8lc2+T8nVZvBYrfHMmwi
Bua/YvltyN38HSXt9OAittsUdDyUjrCH2uZzfcXcpehe7hVCRLbxYH2u1K26YC28Wvh8NG4X/ZGa
GOFwRTJwnuC0gFqmBbU3Q7bw1QQ4zNh6nAVnBsfvNW56GA3/0Oey+x35p5K0eM2QLgdWDZaM+OGr
ZlhQ8sP6FguftDrjb6gRhVF3bHfWG39mnrAZfYx+8cRAlMAWmlUtv43Sqy/WCPFVN/o0sErnCbnt
LzWAlwxH6PgZMhjkugh82jp9nFXylyVM+lBUtdwXWbphuQJ4VJS/a97Y/VAXglW8EWCJPtutVpKi
biRHnRZ1E1rG38RNGBihg6bi81SQQvulB8aZSPy38zBIgfjKxsqp3G+4YKBEh3TXuCm3eSGZOS/y
70WR+XNoOMSmZ81Yb11pvNspKxvGeW5geqy8oB4awcBwnH6R0yca2UtluiG24dyyY+TxR+YjF1nc
uBkYtgZ9rTgmCENYVMJ5tlh1FoGmP9b7pmcNESk1HMHhqSVxIV00zGELw2CQqR/09t9slOKumS3D
GFqWtjM24JrY7Y+Zf2Bu627zjv7sp10s6v8XGqWIvxzyRh+L5AMJyLjpIwVXJv+qos6jbovSbQMM
/sLOKhBz0z5N7fxHszQua8FEyoSl5lhd9NKSr1IUPiQhem7NbPZWyhozXhQEws3ZJhnZcxq1+raz
Wntf2emHGHBszETB2ibZ2WDHb11X7DqV8Wt1oCcGVKBM0stDm4H56ozhao2Tf56r6b0piuhGSUJU
KpqfCoTkGT+NTzCWghhm1ejYhmTfICG/ZJO7LeahDSyTaavF3VSN9Fc14GaCTZ+mCKNW6j1NhkM4
odv3h9kcnk0O5Icm45cwYoJ4+PK0JBzpKBHOMH1sSBJv6ZqRppqyopNmrzqpud1aVIvnBMREkwQC
OyCHEAcrp+u1bICCdSeCJMJHvJ6uc8vLuTpVKNGIctAgWVuoChyocobmiPOPznTV/COnQnjYj7o4
OZWMzwVLCc1Gvghtj8mjuau5QulYWbGws0IOOInlkKFSG1WHhslrkRSZ01nnYySj1PDPEnXNGVbc
VsMDea48P7+aosCRQ4XTWuOLLlv9zsdZspkzSStExgG5Y8DX0fsfBFqlp2jkiuXxg3YW+7eu4NL2
x/AMEOXWNiIDDdKGOwLKTrKEU8oCfsBzsPijliKqzuvm7NCLb92WgM9k6ZYj55M8dvdWMYwmEoHE
PzGgys6B2K1/j2BqcapDBMLrUzOSoDIjoawy7+NnQNbIL1JNDzFCpctaDrd+f0aeqQFuQ1cxDxnA
QJfkeSdiWSvL8EvIR4SC2WmVEOZ+OFwg8MTXaoTbqU/jodSJGiWv4j01cQgkCISEKf8z9BK/32Qc
J8/5BkhgXdZuc5zNe10W3mOmVfta7/BYJAioQxHe21c7t6rH9SmyGoGyUidiyWjRb3oyT86pV2Li
YViZv2Ku/UAq4b2AtOOk7LMTI5TmGDdMFcbyn1ZcBkIB0cAroLGMGW0fWbxn28gz0aXt67h1GHYI
J+Dbr/OpO4/ImQtttNAIFZBol+e1ztgIW8mNpEAmqKH51S1GZ+Ln3rPeqgIEH2ZAiPlhjqEbFsp8
wvxDF4HgaT2L4lYGuhfae0sQDtabNgHSVF+UrRI94WYVc6+VaocTmJie8HdjVw+ZY6qH9YOOuk7i
Fen/CAVrKIPXex26cLtC/6ooFpeSEmWryfilqNw7cNVXcupPhqMhEVrmkPHo1Ac2Ri+rtTfGOSRa
mll0+4d1dK0b5Hqr/OQXLfNcVxu3az2Xxyh/UcQyGFznSQKpAsukQwy2gTlyOl9Ch32tocofb2pb
zQn9wMTmHvbJ2UpZEujgYNKUAFfsc1jd7QQThzGdlk2JRQzkxsHFfZIOyrP1iF1/XdXq55H94G6y
NP0odGeH3EuRee+QLSn67MbY77XSBAmd1CCoPwcUCWSIg6ZJHvKm/D0DyClld7T5cc8ohd6icSnp
6aF2rQyju2l9uVlvnuMi/Tuks0KXxZpCGv+hZqt+vvLMS5J9PYDGZ5RMMiCpUgnLvkBjGkcw0qeZ
IZdfyzvVkf4mDKCZaChJjbZFeHPC4jwNIgfRT286N9EVe6HP7qNErDLrd9k8OwWfnbnMBBHifcQG
ZjjG2H3RWsfer/Pt2pvgVdwWPtG30SK4UjULqWUULdFFblOEbUdYzwX3yhYTxJ/1cGmX55XRb8cf
DxFCLy15od5XsjP/jY3jV0bsIoc6L0uT4Wdd7fhm7DknpaC0wVo8l8mPG6NBJ7jR61wseSN5oEPE
2wniX3auBsd4kNf1A0BQED+s/wsOq0XCHv1Oj+reXTJf0cm/iM5ToE+jqycH++KS53dZ6wA6guJS
oj3aEogIg7noszOK3YtSCmH4+jxUvRWsFSiSx8Awu4lGv5tJK3eL62wXDyZer4OGJ4a9M++I8OaX
ugM9YORnwzMZHSdkE687k/WKlcT1PZAIpbNMSRyyBdovXsmeeigbQCH118JHShQtBO3/sXcmy3Uj
aZN9lbbeowwIDAFsL3BnzqRIiRsYRYmYA4F5ePr/gNltVf1bb3rfmzSrzJI4XCCGz92Px5gzm54j
TaDx/GiZRd/jgaBkFYHKFzJya/Dsoe65XluwUvOeqRRAz/cxEOvDTZABzZtX88buCxRFV3AExfnj
ru/1HESSDOAvSJW7DFxwiHyWn6YghuanznlvQVHIM6QTxgDhPFAZ57vzXz9JcEfyHKnAtMN4XuWj
3qztFntkPjUp7C62kXhal+vs2EddZl24ruscxYHT3mB5j76P97ShpCdbotVlcj19zwrG1rXuib89
oPoHu+/f/BgLpFO63weTFpDRyLPDmGKkaUbIW7Mz1FdcCdndyrUNywiOslnZzjme7L/fZyyjMdVx
mKmS1WbbkZfui0MG7/p7jJgGE73uq17uebmpIpHinxtN0w+viIjdCanhHUMJDRVbMrMgcr130ecw
bM/4XWuWEzH05iFN3WvSt/iuqGmWlHQ3Iz+PNxy/cx1enXwy5xQ/Cni8oqGMUVIGHtpjxk3LXBfm
71Qki7W7NLEHWwDlJTPyh+8BxTgY/QNEp3s994LiTAOS8GzQMmA4w1WuHMS/s39LMCjS182uawL3
iqMR5FlKV/KWEqmYi52mPBujeEF3yBRlOyLNsDYxt6Kt5c7nFOWuvfgRAOmnt32QbFgbK4QlzN5/
/xdZfQVUk1JW3lFMTACNSkmDgnnS22kbJpPpMw5+tPM+wbPNVKyeG/4FeogIklMXF4hD1kwOhAGC
yhJ5zTIzf3KSyT9025yoq9rXwGBdHrrpd2LRSQSzBuIXRnIM1dWIfcYoI2fyTEQvNP62sxhIctQ6
GHP5knbqD5KkSwXXcpIUOfYTH0w9T5QDODjegYAREC/CVRnBjUp/66Q9tpK3hn3XfK7bynyGWT9X
DLRM3QW7IUg4dHXmDLAqeHEBUF2KnsNZbWJUQFUBihIwLp5sYnIc0dubWeUf38kB3fEJbHyRRqRu
9P2vEqLZ2NYb89qaIrlLGaUjprIEb+fSjfPdE/fGzEaEmAYMANySi93mSacOxLjkbsMdrFveu2l9
ycBx9V7w7nFY3WHWggcalz9nSgDwUo2wMb3hfUrq/pyM6XRw0w6eLidufhE7rwLObqzc/MRsMxA0
DFgOJgjMXtO0/Z0vm1adhqaHgCiS1r+hJXersbHD2mP0ovwjqknO3WmBYVa60zXrLYlpOH9MVR7c
V79Brta7gh6uzEHbsGH4DoMXX7OXql2GszYyXowCW4RTUrVMh+bP1NH1gbTMVxy0874uTYxSfESO
fxX5aEZekKgvki/uiXmxf0NoKKK45blV03RsQNh7QspnuvWaM8L77fe+2nRaXkvTf0CVSm4ZI8CT
kC2lzHOAaOaJU7eal87K3Kfvh05Ni6IfzX+r0GxvWpnCegwsHUFctCJQLBmXOBWxiNsEhOIdJe08
7CXzBepYj6Vc7jD28hNX5sVevDyyOMntIcyu+xZ15pGe3tXjrDAXbxg3PzGAdPcjHn2dUIglIQ+H
62Bk3Ae5fabGHmcaoRxLA+syB4a40wbl2dY16IigoPMFj/12/LYaXL62WqnNZtb7fT11PSS+uUbx
AwDScAIhL+Dk+uLj+nWVaf9wSuu9XPRzTnriSLYn2zO2CnZxPtXHxC4tzMKCIGlXvlqzoOG5QXRq
xKeZOvmpF/3M36IPHaS/B3Rp8diOAo2SYg5nku+J4V++SR+5dq6qZRSyssLisMbPSBlGS6jNpldl
9S51h/UqWRRtT/ywZ8OsCDwtpgwFDgXeBFz425tDhAzVJkeRArCxpnZyn6/Wp9VPOBkLzA3twoOc
uKxHHmOrFJX7+ySiWizHcjhRDVKehRl8Fu6CkdeZnn2aYBzc2t8H0Dbt3vxGtpfBGTH+YfPgz7WP
hV1PtH9tbaVoDwtlJDseUzgaA/ub1cvuygXpcYQTe/SooWHsRrs4TG8GgAQlTnLFVG4R9t4T0i+u
7kTZsTV71I2oqr3Jl/gpOzvbuauVVXPhUyVVTjM1mYUJe7LwH+XwgQOppnNitPc5VSuej1ZZ9DBH
NjXsG8SkSv1Dx8RPczZXulJExyWVpSnOJdOeglZhfm5ERsxj1UsZ+PN5HeAsOFgJpD9l+yV358ij
dHnvjD3fqT+1JyMpcDDCRd7j8iXooJnUl9oZ741RU0Djyo9vKdC2878Ss+elcMcf34KAMfEaDlan
b1g1o7rnxaP7Cf+EQcmh9MT5u4K7A1eDrGwMe4sm1yQmyUtGr+Y9TH47sgPFbwNC/R7aqcxiCOmO
XxNtjgZqAqBa6IWLsi1ywAcBEesCr7k5aneFg2Cz9DdNda8cIY+2Vk/fKXqLmPj3hdOjItBjevaU
o+Vv21lr6+O0qYN2hnBaLaV9IEtyw3CWTNEW2WalxO+AymqxkZx0Qb9gXUzq0uPcRrDGvdrnP4O8
LIHMkshW/ef3H6vE8hZbk3mpOd5WNNbfKRtC05gI6+A143iL/9D8DTQCPniP/twonhRy9nPqcZ13
2uF1IvkQAi58ppMkJWuvWDjoUnFKsyQUOPyvW/csOJ97sdOEfSAjU9uYZQdi2cXSPZe2S5HFAKN3
6lcvxAl6rfHw38Yp4+dptmZur9ExRtO/Jd7KB9Jo99p1/k2BGHJL55kTprD5oyru3GNqzuQ1t92Z
kNvwaFVHXw2XDur+1YXYfUU2vC52nT43hnET28xw2oqBnDMM/cPi8qO3MbjcxH2KO7glrWjpzs5H
1Blv7hikYdNs7YVXErPB73/2ORzWhP6baUQbwF4B8e2f/Uit3Xict7+SvXtAzwe7nCN7TVh/9nO8
BvfrYoX25nhyeGvtghYYl0XlZEB8iYDmrPtvEIRvPn6TN4CleGcMq0ytlt6BQJHnkTfj2FRlUmJG
3MmGIFppYpBH0SrOZkG8Kw3IZIBrbk4bb9ir3zTWICVj84mP7R/HxzjnF8sx9cUy+pd29IlzsGmR
SQZv7iNXLT9bv1/ufbN9+j4px8ztwzEOCAMaiT4W8SQPQ01fdrriWirSLwBuIzZxu97XJCYOzkJD
rvHuCIChJbEmJE7Uq//5b1rfwz9Al/8EjP1fmDO4OQWBDrh6PJHf7JT/4EoBtJjmlg0+FHTCchxz
OI83rX1bqakm58LphQpUptuCWeXUe5g7FjM7ymm1rvU/jKv/j1bkM+w3UGOS1eo/SYnQC//9YW3k
xv8DrRiufz/T//H0Vw+/y+zzv/+5fwiLlv8v3zMhDsqAkQ3gIDA9/wAWLfEvM4C8FoBYtPFCOADD
/jdf0foXU0Dfl45vbWicjTXW0WYHetHx/wUoCUQW9hS4LK4j/1/4irb5zaf7N0ZImsIKfL4J6QNS
RGx2/xuEiSMo31ruQxZIR140GkEseoau0zZ67zFfTx2HGY6eY0SvwmPdYewsOIxmoAG0PWSopWu3
I3bIVu4zX8biseuX+FVYVXHue3waafXcQ1fl0pORwuufcrMIY9dUP4snN5g+3aG2LtybWM+KK2vE
Wfao+W6D16PwBVc31WDcAYHGjAN6KoRv2xQvLRYDyyo4BpQ7m5l2VPvmx5DQeYXkbGQlrtQU9v9g
4S6pGwD5hMPJTNvZ/dim7pPaAhZCo24ZPubPuGzDZVaHlTojioKRedeaQEPORNA1gTkUxRMpcmpj
ZIWc1EoiGGAYvQ41UsY9qo7u7qSm6q7MrhW3RWSw/jrYpUeoO/F3SxAw24vJSJFE6HZlUBi7frZ/
JnCrEpfeDN/9EjDBL4Mu2bLqP2ABcNB16VfXVT8R5sRxWtg+BNf/gkFLIqp74G/TjgPnbQBxLh/9
EYM8cpEStHlQYESWvMVbxiyIEdOxsdbfeWm82VWHJdjvDhZVZB29bIHAAE1l6U9MvafYIVn+N8XP
Qs8kAaCF3izwcgaxwooxcwLNPVd4Ii1u8PmFcbUZVmr40WGPpBri3aH3I/A+eNTcTeo40C5fXit8
157KOQ8toLt7nMZDQo4SrOcv4o8pG3nhnQi1PcY0m05t9V7YlAjWj2VhPWdZUW5sQWYTpfo9+Ghc
6B1P+TSM8Jg7CnMqTf4CJqJaufsGmOiVR6WoV1B44zQ5EOYazF1uVId+zKqIcPOlm4NHd8WROJYU
wq828MXgLsuXH20nTuCK8BZbxUpqNL/01rxuv+HxWtljOHJLi6bKCfB+x7vERf4mVqz3Zc1T6Rh/
ay/3d+KCFf4tEaRc2JjETqzvXrZezA7LcByMt7pPiE2mN6vhq/MwLec0JmZmpOSdcHD8AuMOs9pZ
h53Q/LaxeyOqNogT8y15Ipw02NqlO4WYFTcxhhOM132tdnIHk+zEfb0waRLA260SmZ3QtBP0O/1T
r54T5uUcQ6EmpGGTkDS5w7Ix08VrbUmTFT+DUSYXEDV7y3beF3zcuyHm8GMbDlljJFjiUSezADRU
Up7XEKi7GRrmwQM9Up5poKCTpHVy8ZosDPwS94YayF01+/JQLhiOOPfua+yD2HzhySuA4zDjt76f
Qr4ZcrBC0Xv3q26vyGu3DfJI0nQ06BaAYDpOZVSM+cyCMLHvqqbnhXenfC8sCS4cnDheTOM0i1Ts
jexqJHF2WP+UbkolF8BnnfE4tUVxmyR5v6/po2MI4B10tlq3mIselxhvG3HklhJUDD+k3jRzCIUm
kcmtwPzGmyvjLplvkMus2zznvIVR8tSVtGDaM20MZhVHMD0QZuxnJpf2Kcteeta8PRu5PjdW8WsC
7eEkg0kSAaM7KNPnMYCuYUqMyNNQAGsnm32chAKw3w6kU7vx5NKMveWnOXOpoyKRerVwMIWrbHni
XZiyGFx3AkdlBB51Q80ycys5uZkV7i/sApZQOCamE6AVPPj2h8rMmLI37hLzCsoPb6KM/bM9S3pV
DDvYdY7l70oq1kjQARlgksulpRteGb46Yem+YPrpQ1n5nyPUkh3Vyc+xSXFWMJ56PUB54kORPuYn
3yk/c3v5McfTkyW34WRSWzfCIKq0AMO/OHdt6+xix3pgpHhn2/MnuYpuN4qJ6ZGVGy84iWCovrSL
7O6tMRkfSt0fzN7l5jaKuzlt66NjD3+oG3X3I3VeV6zkBH1n5RHIJd7edsoLg5l1ahynH54Layux
9J7GRGPf2H4FAAgAvSMrhqsvdccslVfACFl1wJrI4T6vvbt49W7GwRpObTo+YqFG8YF2KVrnpsgH
nBQuIbnF+NlzZIY0x8o7Km8lHV/+GaZxBVjWwPO0YARhb65kNWONE+x6HJKFo/tzUweQE0oHH+0k
l8jhnwddJjRXTJ5xwhD/Nx+IZcCvWGk1hcKw/uK5UDvlSfpaRXpKUttH/9T3NFe0UWU3T/6I9t1R
Xpx7zsg1a80jeT+7YGLozSj2uo1/YB7eDYUPJWbKm3PPisbI+DIbbrlPs/gkp+k9wwrvGm6+mzq0
79SEu7Bk2qFdoQrljLu1rymCVBlYA4prvF1OI2so4/kog/XL7KYPOjbKUMit/Td5arFFGn7lHNyA
BFef+nvdyI8qoDAPPtzRWUp9tezhpqjH4jQE1yBLSIGN17x07xqC/keqSgHlpOfKGd9z42sms0Sq
CbUsm0Bz1PiLvf6M9snEt3NRcHAK4v59rQFw7uryW6KPT9AjnqSe4MhUPOuGdVIpCTOnFiWJPNQN
TGOQ2Nfl5AH/eSbY+0KhlRfOI+5/mcfOqZ1Zx7tVhkW1tCdu7KHdW0BZfcwubdyDG6JX2wJfBsqZ
sgDGf+SWXF6FnJLw3C/cj0zKvZcP8mPxjCN+CWIzCm2oNy6oSuSzCpq5lm7ek+dsotUzGBMQEd4j
bS4Hn4aQKFmVua+6LKpm0D14VlqCRhRdxfwzChqqMe02HDLHYPvrIHfAJDxrMzvXk+puhrKhyznv
sdlguJ9WnB+qju9ik91npHUFewsLfJfsO1hB5zVVH5VrIVmXiKxO3d2OWacifJ/qYGcz05RpvFks
2dNpgzGUrAV2Od3eQlqID6DYBrQ6/0PbGRG8gnzBWtCWPHEL5vWPo4L8APS2/mwmQXDOsMxBm6cG
XHQUffLlcKuxsXt0etGVh50eLFUGzxGIBMFCt6D5D/l7PMA9ANWTMnqYU/OJ/gdwD0l5pwP73V+H
+TjOsjjMLQoTm6p5Ev3NZKCrAl3CIpcX3eGbjKcTwHFrk7+1o+KSy0WKISxINSCADdNq/IOxt9wr
hWXXrazbRAb3nPD3xUrcnzqsPPJJvROKkicrzecDbipWu2AAxst17p8vUQ1OJGuYDdnsTSent5yn
mgqqFe8cXXoTtewSEVLJfMtajVG1/MihK7mNeSkrUhxinMonp63ogCbKdMmXMQjB9HanYALNUkCW
JAA37WLoFgdvXZ+9Je52VlMWJ23wthpVfNUYNE7Sb5IL1Qte3QSQXnUCs2C5qREXj3AXz7W1jri1
qKKm//vOGSgnb3t12zFlfjASXn01yJvVXg9mw/6f48sms03IYsJdc7J02oTlOn9wu1hvg8m6bWCW
FaujTsQAwl4ueu/Y5tkc9ZMZF/7Vx2heel5+xURVR/Atm+HqZuCP2G+TkBhfc29kyW1WVPhOEaeu
nlcSv1nJMw4Odh3TaaodiF73UIz4qpd2D0gyoCKq/OAbNU5DK89u1anLaoq/pZX7+0Btk7ctI5I7
Kf2Ftqcwj2fGkVjpZzdlPaK+UURj6Z/URAs8njsrXCfUsF6bF1FPLQZXYgJtY9znbZ/frZtpkr50
PNIX5NC/5oqCV71NAQAUuBw3VYeXbbawTJqeHdJZ7O7q3HilCJCp47pdI2ZG9inpC2KjaLB2e3W9
5TyL+KQIV2O3Nt/rrN/Cei5R+4X4fDW7kVfVNVgSAmttYIeJwTI84uvYJIaEonerrDOq5OkC2SZ7
y8LqYS0n1wnaQ2xBp+mQRQih7NrWg6SK8bSqCQkuRn3pS6qtbVpZF6kj0WUVtk2YdrBN0IchK7Aw
/B0aBXKs+ct5tIRglezQPzESOcWl8ShAQpI6jQbxfMI+LWyG6bbtY+4I5WutG7zpgfqdWRRtNS0k
rFLQ2lkbQxzmna1DurqK0GlNOxJ9vnyU92idMMt0x5UJe9PA6rQzgNdYAsuJNueIACTLK9bCnZqY
DXWx/7t0KB+a3OURRsQ9OThgHcb0StdSAydz+RF0GmoiNScRPDiqCX3qWOrCOzsEnwMFZ8TAsYGt
VlrwIQi7jy3tZblun6V6WLiX2UbghZ3GO68ncwyzFQCZ6zfH2YOnaE/FjUQNjmU64obdVHnmgGmL
NuD186dsqCPqBUkXxtmXYUC597EILvELffLJdom8DvgB62DZxuVfjiFOtcspubXogXINFWoMgkkH
NsBaOFQ3Vv2uhdxzaddwRWAOF7SILpX93ON/uDMwvHBP/HJ+OJwRo0nXRKxQ446p9g6mzeSRaHs0
m93eos9eVTtH5T+GFIBDkGLHbVrOnh3Ogu07wM2FdKjqjf3G9NZeaDAomaWS7Z33EsA1JWtc0mcP
DBzNtaNvbONl5pqT8zeGR/s6zXgsO9qww6FoqtAFkKDyrSovXpqzs5pk1OWvYDSgF5HpUVP8qs3i
dwk2Be4dV//0b0a3Mf50VFF7fFx7dnZJ6ueaTuo+cergLOfuYrKz2u66M5KMjLlXPS6wXGGE82LV
ELr75sM1nPe2LA64vI7ZXEMbIfUgiKKkKePOZVw+u8X+MpCrdcqfW6hm3xkmXkOvo1GCpla8XrxC
VUHVFLGkrPzNmAX3Xt/4jGfFqw+zgSYjjmDJClKGuX2BCXusc5s6M66hmTnGqFk60hKfai2DSxEH
+uzPzMe9+qEpDAbZI8mgMbY/NcXrRCuKcPJazlgSW0AykE4pfeqrCg5TYQEd1y9r6llUsw/i/H42
CcJlGyuxQcFJGUiYWfWSrPpeIxw4VfARNMavVlJfNy/Fn9E1mLM32S0QcG4RoruJC/1C1fXJds27
rtcowpLWpXEidmQQSs+Go9slH9Jp2rPvFD/nNRgOCDe/GvjTWF7Gq7Hqjw7uFb4lvJe1MPJry75X
lfWPPrX+JAHHeTux+l2WNgvDVc2P59a0vxUxXi3GM43BdCSbSmIL3DhRxMBA6bEHjDBAW/zm0GwO
TqFoTSqZoZDMRAymUglZUrzNrXPv5oRB/EY/LBJNWrQfCj8L+aV64NsYEbi9lhMsbU2W/1F4oEZ8
e8Csah1NFxoDE/5yT8UXza5JjEH+YfaDgWMrngVG5GGf5/uUa3XodGOF71ey9FavdVbRKewC0PZk
81UAg+gYQNF9Z1LU/qyUsHkxvTWcepY6C7c1QIzqKBk0GQksHRwif2ZkxUvHmTUEDvZeFEl+bATu
vs6XJ28o03Ag275OeyO2YbIy7s9XDQkQvjflF+oXrbv30kUXXxNnbzC3wybMf/aWXWUrZ0+01AKM
g1u3Njn3xRj7+nE8K8f2zos5ishLQNpLgVydOvi4WHAJ5g4X33jUGVqfJ5bnFnL5QM1iyjezlvMz
yLDf+PCsPW1jOCyFEWI8oOouiRy7vI4q+WNnm3U+Y8yxbiZCLseD9SWYmkMpNrF74XnaBx2bpfbb
69jVr6ia2KeRyhglPU0+wxsFkEG6fGBOl1e7KsDJVzXWeNTUgrakH/bf/w/RwVfOky2vZjWRaXIL
x4s7uBqOShzv06ntD/gMwSLOvEAIdD98hG84tRkEeZzGFw79t81aL+fF6Z7Wbh0IeRrxoah76u0H
HQ4wWV9sa09BxgrAtZkuYz1cs4AqwcTktjmYGNMX4d97Pfj51kneWwebdN6+yqJAVxZ3HcR/PX6U
ZVZEQwkdobRhEAbqjhMFK4hHzbNihtYrF1acW3BXcd7Twi32k8rvfKevDi5OnN1au78bQ/xGWvHD
UgJo4N+EpfWra96LpobaT0sudeJI8z49cCzQkSrd9VhVyUM8kOp1oWdBzTpKOng5bTQvScmMyGuS
h97JqSVtKYhcUfaIVQPqbklsdWreawHqxdv1XlW8JtOwdYBkTxhdQRak6XyTkv9ksLqFlLNk75E9
Pi5+zUfZbFuok5KwWqK+SEhBWXedzz7m52C5MgF1B5cfXKQRdKCb3K6W8eD6IgVG0/mHWYHmWdb5
a84MGHPJhF2MoCem5r0YWds2f6XB8GbXrBRxrlTpJDwXD/NCuyITv906k44scv3sDUQoMi45Z84d
jFPMT1pDuh0yVnqQDQSX2Bacavw0cjzmMw4nraVnLRed70Rrs4Vf6EfoCIZmsHudIEghIjK9blnn
D2XTR4bGEwgUMIL5BqB4zWYIHm3UC4RdbZRvg5Xi1HROuUniU8wEfesU+AiFH/mAngba89oX5Slt
ONV5LnJqSY8yGiQXqzHHNz6zsPIX85XZINq+pHYljxyScDej69OeR2x3yKb1WCScgwaPsSb7KLxE
NDaz3mLC3VtetNWtguAYE58HAIzlbPZIkibTo3YwcfarelcNvjvLTF6nsf9r17veqtllSGLHsld3
BqX3U84FDIglM3hr3wgJx8Q3PuoJHIs1cBCDDU3FYrUvm+5tKMavzpkZsPfFXc7U59AH7btb44da
O464lZb7YtbkwBglg9eqDhzOCyzLQPrWAvZKI/m5Y03So2Ou5DNQCD3bDqnV5Ei8zF+TUcwPoqAa
IBsvbBJ3ggaTQ5x1URMY+A6MkngtJWi2rIih1GSdVnyaqUkH5YjLNSxW/cB8+9kaZrYxrbB1ugaW
jmAmSmbOTM5K4E1LNf7gNnJKbH+NMgHOhAbsr55nPymWJ8xQHGvN/ItHRKPMtXAAY+zWHvOalAsL
Egj2LxM2lWGbPXxsL+zZ3k7gFRj+MCKLNCUd3DFhvQ5zmoVZYD0o+oyYZfG/5tR5N0FVpb5+LAYJ
rDsbjLArjD+rpx4qyWaZWEw+/HVkZlodZqFv/ZGbiqxJOCv1MpeiDR2Rl3usnjUVpHeli/JQgxNR
zxjtGbCT8902R6xur8KDRsHwzyTlCXRnARMpk/7oQ9QiS52dHIolooQRwwYQxOy5lLfJ+CEbv4hU
Nh9SkV95++q9KbGZtvk4htVjURMjIrz2IQaObUFD4JMug9NM+tLMVmM3z2u9Iym/qxKvvBTEB4JM
u+QlLb46jwc3lkrf9wGZXPCFt6aoitt8oKTSGur2mDA3j2FbHRbmg3U7ckohtcMQjtAKteT6aNQQ
JdfCwkvQ32rbHo/tLO6hHb+4rFGhMnh0neTTTnPmI6ZB8Xcdi6M0yhc1cI+xBEcGc86foIizrExK
h9mMg6zii1Ks2Y7wmaiUxvx5STOiV4TnefUZKPWKtkiad+OdkXp/mJTDgKIAsvPWMw7zlVnVKs42
F3vPWt51h4gsspzOBFqybGO64TwwhJbFDHaoFxAbVvzEb7g9VDZ4UCOXt+wAcN2s+mlqpnK7hb0n
AuCpn09hBh6ljw3rIt1X7ha3buDds+FxRmy9Kw1DPq70wDqycruEhco3rPl7MdnVvhfZZ+mQkbOK
KQ7N1b6Pxz6NBuBK4TgyVLeYvUKvjZnFdCVZG4hgV+YSCypKQQTUntdHUdq4HfpTVR9kP0y7saF3
ASo80ZfkDUf7DMXkzQqKcQt10xbV8aeFflwS7y0bGLFh/4a7Jf27LuMc6plcMzjLg3uVuNZQD01i
ayFBsOeSwqOwFhwEGpBkIY7obG9OtI0Jyg5LZBPQjeSCcD+k2Lg5KfMOFPNW9u5zzcr9nAptn1ua
Mto1svrmKf1tAoaF5bmVrEMI22mQLYj8C6KI+N1Y13xScj8WPCNT0xx8RQivyYnZol7iy1Y/nGUs
GJ8BzhflmwUN50qds0tOdGuQr4iQeGsrD/6Npc0/Xc90ae0QKb2Bh8swOg4DMV5pNpF1wkE0DgnW
8ZpEWpcdM4XkMQv7tervbRfpk+7MJF/exhq0/YrcExKheJr60eN6HAAbXFnBqjx46JnmYzUi0LsC
GiuHK0AHSpSbhRxZRjOa2JpOfcocLaQn3F98cWKoESCTH/7cv1iLIHrX1MzFNnwpXNiFuZQ4spDs
jHay71a8ShE3cXpqF8AoNuOZSCUIThWXDeZUakcdnHZpbQPZ5HNEu2hO6HONU9wfl8PEszh51Uee
OZ+N1yjG7rxuKQRdX1sUZRpkvHqWTDyYHqwK9KmeqqRoInDPHQkH+mgEwz5HSOLgrp9lOjf7OZke
mM/fyETcWhZnyS3iW8cxc9DUTWmUBwiks/fU0LdF/XsdjgXx0UPVyjeQGnfmOpB+cIp3bG1f/OQW
/FHxnCjufrE9Pi2ImqcxCb7KdiaZxMhKyZ82+iXNFI/lPNwENhO+Ypie1JIT11vYaaGBlUN7xf1N
swTsIeVOXIQDGtmTzn4zY25mbqvDetuutrktdACxU7KR8PDmhcYaWO9VKu5SCy9NNlhI7Y6nj1ZH
QacF2SszVmqeC+xLjKz3BpTynRfgQFPi6rVWuGgr8qthPCof9PVgkzwmtHHraLQKnLQlJvn4rXMG
blCm/ZYlLtswZUJ6ze9LO4b7uaTJHX/BTs+6v1acR/qFrPSCy8UWiGYIhW+LSX9vO5ArKUiUQmMt
P3us0tNSxlE3D18l0AAGABxKyAP+MGUDIip+Vplhs+X+rdygvuCdeSN+WI0kTeounChZcJfNycLG
xzGtZQsycIxhjy+ihhKLfZU5P8fasfae1TG7ZdEYgz/9OIHK5nkl2fDZ9i3g4XT9qdOCkL0CJKtT
H6SPm3tkyc3HhKwxvbWBhLMFvShvYdutXvOR1zHDg/Jl2+AYimv2J89xjiwKEY1Jsv+lHHINcmDk
mYt2V6XTM8Tb5VgQ5aPZ44aRHA4HnV1YYD47SkOAxgdH4fnM/yv/CO+MNU8tpHAcDujW9NqWhsfA
ybvXqXrEp/XmeBy9tWimIwZNMtqduJQJIIiSnDcsk3M78Tb2ebyj9goMquQcHjOgox4FhK/7PM9Q
rBL4PG1N+69nZZT7dtWrGpgtFIF4K8ryy8jtq16H16yqf05DWhHW5gbVNcstqeuQEM++xXq/EyZn
jHnLv87LH2otTSb453wZPpVk9t38cSeOPG7LTdNrxZ3VVNfcIPmcrdWnlv1NH2BXXCRUw8UlVz0u
3KKyAEA/B3SiiPjyWfYGwjExJE//NeVY5Q7Gz5au5X2JSyV0O2x8VfbTphvqSM0lA4mt6tZhqHr2
GmcOzWqoyIJZMuxnHdkyu5cWIUJGqpdWQGDw6TDThXGxOrilsAL3dKBi4uICEUzQBMYpjeK6QxA/
DyYudjZ3BjVRk2Lg72dQEhbjpQEMGH1N4ewIsa+U/JIVe7m9WnyEVfmgqU2YKoCOQUnkqkTGQGVO
qE2MqlzwBjocZueuPM+p/ykH7zK7qHNT4Kd70ivJ3jbR4gd8wVcLAHLBHWpXVz6im7uh65Lzklhc
SGx+jnEi2TxzuuhEce09rgSegWpuGfmfSRpuZK1eigDc/5x5dg7C4ffsBJXGC6OHSJrrR6HNPlSp
wsUtue55lI5EHsg85iTbidNvDgAJlfJrGI/1YWwwLNNgUOFXwW0m3E9ghDJkZS32hOiKvecmztEY
irfOBthZkNnYU63wMJBv2ZUsPnvBXfrgKFzemcqjrCSpzrln2ekSQrFBYIZmG8GVhiNs+bs1JGab
LWXvogYzPRaIDq5+FTP+nmmgEJCViZ8fAGnhFc9q9uewmuoJRYp6jlSRNhN+/EscCPy9LYSR9yTX
/ou981qOG8nC9BNhApkwCWxs7EX5IotGtJJuEKIownuPp98vwYkddfeu5gX2ojtaahoUkMg85z+/
WXgryISYO3mZQuthMXE7d0PimQoTSmGot+eQA3xfus2uSrxHEjTIwIBPwJCQmsyrk13g1g6w6F3X
KqwJWhT9rbb2iFr0lWnk7wp4QWRGQW4RKsFjhcsyZ4G6QSCbwLcddmIIUm6r4NFlZImIEYuQZHjF
HgYoCA/DvnkY7bHFvyei3Cm6D1URIe5idNk3C15Y9XJKmhzTPZRPF/y7ChkuW1gV6LZFccb/071y
DbLmJ/kS4/EJLSggPWn4yZPFgAlhn8Qmq5nCXTP0PwLycCFy9r6xQwRpYxhaWlsCbGohbkmmlOTQ
4n3ASB7FLccl7sIlE7QOqs/e7+2vjHYe4AwUh7oXj2PwBNKWbmf/XcizunEj42wixHvkQZ9So3op
qvF9GdRe9mgNJN2krBm71/iUbaB/5XuVvEYOS8/GzB0sQ1IcNeNhmiziqBm4Syavm3Lxso0dGcfa
Qvhs9ul94Vg3RpVQf2LQYPTuu9ky2CT8jEDjIbip031X6Haqr+lR7Ofax/uhVzCceAnp0/cj+WaA
sVGxkzCmNqLC7rC0bOho4t1gb4SOUbyWS7YvbCYMywRrJ/eYx2KWYETL+4AFhIMIjPqcS28QbeH2
zQjdekYwiM+2IW5Sr/2FcblADaRoOWMYqWFvfAni6CNZXEwJEH0UAXn0Q/dEJ+W0uHHgQPfgojnt
GNcYbXmrCJtFZa2sp9ECeSQpgWyAS17nyLbq9ocYGnfveOHWHQjfqcwMdYybHLJBJZCP8XLFRJVP
toVzA5/YFnJnKz/c2g6Qqj9R2ZbWzCxPoqGI/DbcLZPqj8zjooHkC8XsCm2y/z0V4XtiqZcRUpXw
y1cHKk/ovi9phR6AaNhIIoDByvTslNUzAVQ/IYpM18OS+Ij/7J+GZT9CF7wKKhwz46V4yAaHELzY
pviJom7LomM7YY9x5ItjkxaBI0kEHC8RozFZs4WVP6b+9A6eim2Nbd3gOQlU7Xrvc2njFwAUDVNn
6AGkJtL88vBohP3bREDnEaj5ptEPiM2PwMMBbanXT3LjWhDEZQkpLIXZGOtNqPFqjzSgroTVTlFa
DQ9k2DJvWACya6KKSiQCW7wQ/aupT67lAooP+ZHyCaoh461jq2kZptTbvRNCleP9LrPFISeoRSZr
GBgoLU/WMh7DZjzHvD28yehO5mTQOyGQorC79/EbPGp/O0dBtjdEoI49q2qjKC8qXG2SW/xLyYf1
wLwLWeUb4ZRsUVn1RaXs+SPHrTAFJWMyz8empW9ELPvsY49GRZOOGy/FijcEKwxykqIy7O82Ge9J
gxpkU1btg0xsDE+Q6UDq6eUG6uUZLC3cMtC6C+zwOquYpfmSX5WPpJN1NGGBchns32T18HWSjEsK
2GAbSBwCG8iMFLCaWEGI5/h5p4wJC/+nY0MkTIvlLs8Wm4adqDdBVPbWLb+ZAwQQk/QkS5UEHoQ4
VPcYX3YUHIC2/i6v0dViDdMxDK/THZ21i40dyWXJNjtgzx270alyq5+uIv3A0MqZxIU51Sm2V7+1
bxldHqJyAnIoYY7kgbXcRjjLQgyob9JkeVZNiVmMy91pH4chuU2oBNxpjC+wUHa537tnFHEOLpE0
THYTvUPMec2VvB3jJmKM5WKTILMbbn6zzU0ok56PE1Tnc8r44qzYMDY04XgI0LnxPl5N8auIkBfW
BWiACvtNMAxk0w35rnTGlh4J9d3QPKPO1Plzp1QBxuUYUkWcV4dpjipM37BgNJj7s7LjvdJazqj2
3/DAJV4KlLDG8Rbo/tkZIvJLcLnayqX8Gll6LBk6Z3yp9hILzbOtSIjNxul1hgdwZorjCuZTPQ/o
CyFTm9p6qlBPjNFXCBBwB8BZxQTTzenqo5G3JLZFpMzE3wJPkRU1g0ZAKcNs4YHkmDDSfIaedZdQ
7J3xrtrZJhwze54VTkjGsh/6AuMSHLigD+b7SCpiGojHCqN7rAGGzQwnBj4LhQMS0uskYHpSV/TT
akr3sGjDa0kPi4SqfhqIfTlafQu7KlJ7VMJwTXpvg3cHARqKCiuAvZtaYEILU900hBHMEFiflB1G
370HQob9cUYUUjCTKRkVwS/83B9oGajp2/Ys2JmywnnIFsh3EJAo8oKi2OQFMsbyS+4/A+Qxzp9N
BjAcH2TDyjuQQoq5iRxFGHu/cMz62YwwZ6FFbNwRhDnt+n47WQDrbfIeGkycCa+Ds5Vj6s5fg3eO
WCM78vssRloG+9U2048sm15yZWMU1fdo0iQUBgI2wyv4sI+LhUSNsXri4J9mTESxYBcLECVoyEoT
P+vczk+BANeeCGWL8HLzCUThcyUGfqR4WTGqPrqYPacqkwdzFJgNuA7z73G5qjrE5YKU+KRBqBKX
MXG8VXGWqT9cTExcJw4p0+z2luqXB4rf5cHHsQPX0WTDzAQbAjX3WO3zTCJwD7IA+4N0xpupJ/+c
vFd+gOELegKtFoEph/aY9rLvh3PsVW95E/CWQOUbCbKCZ42BazdB527gTGKntM+9vjxORoIn9Ve/
by9KVKQhWNHrWMFNbfPsm3Cba2aML5kNt6RI5zc1KJLYsyM+MTcNx5sFK3aepiPH4TkIeoql/juG
1OY+CFQPCIoSBLIG6KzrP3cJMrMCNVfegr70mfveU/Jv8VRiju19RyUD8zCvGOkBYI4w1qsmqa+a
wtz1Nk7qcULSQHexU3WwgRcC7L9Bh/L0qMU/bJUTDdQZCjd8bGY0bKhtdILNqG08cnRndINx4gAQ
LOUb/qrbuYXQXNvek3LCh8XGvDyYGn/HKf91MlRE1hoqLNl05ybF/6Qa9cijgXLrvHejMe8D3CB2
UTqax8iQrz6GLaxeOLAWySZV3N7LXrpHK5rHTVrRNWcS6lTf/pT9eOPCN4KUB/EgJfxBxm1/QK7K
e0a5Sl9Q7CwBJB5mN2NGDpfbK3vfeLRDNfksBn5vVsLoZozsb+QLqL2hTA4o192lopmuuqX8CBKL
rI8C5CepDGu/MOskA0Zk14kzl/sBJ+CqY8uCJ4bpynDFG/9Fku5LAjL7Ts10LaoMUEbPMTdVgjVC
IJPNbFvOESiV7tbO1C/PDgqQQRfT2ZZ/1VODh0kTvXajjWLSvENaiOOl7H6RD/A9iCd1aAabpKyB
VAh4IpFrQ5mlywG+126e7ZV/HvNYW11ERHEMkLumez9iNaYFiN3sowEw1chewjuFeJjIAwE4SCQQ
FF0sQb+ENaleU5LnuLDG3nEmEdJ2lu2AY+LWzeEMYLJQMWAw8caFGNYDZzBqyUKG8E109NMpes2I
yoCBrT/ROkzNoOLFtLQTQbknktQe85ETuqrSh1lRfBUzgRplGB0QJIBBDVexg/VyBVvfs5XHdFRj
qft5Egw57Ieubc6zBdPXsyTShcBMCG7I69NsRN9BT3Z5Y1zCEoOeJKnJQyK4okQQwAw2PDvDWG5t
zRe6mdruRxjHD0bWmuccVjRZ9PzuCL8vdut2qyIqVvBqsIw5PVObPVZl3p3C5hGDlKPGSveRrQnQ
TOix3y+xsAptGB90LJMiaaaKb10DW73Ej35KTzD6OmaWix6eVUSm5S+5BMm+9iJAxuyHaWKPGw+0
UsQuOUbo7gRBPhtLtvJWTu4hkKF/BY/sUttMoEsrPxLA9dD26XGSPnl15fKiumTZeUP6EfvU8uTB
ELenKT5SPtXLEp6z8NjgRWxgRw3zIZCBxL4iM6+CmKlLxqE01zwSptXNscyMiHaBuZop73JBEZ5R
WACQk+RjEmICdx7ZPx4CblPDRRyuIO2F+8XKdcCUAj1PJYnLAHLx8iItos9yoAsPuiC2D/uWshtf
b3VRsZPfZqX9leqMPYoi8IpqafwSpZDkq2A6MXYcNj2uLUd65j0k6fe2yrC7Y2AYLhThUfwMY7Lg
pSWzBD34xoRCSqO01Ed2xqtIkZ+CUd+mykGUWS8fZsjG4NXWQwIbhe74PRo5epAmOlu8emj+y+pn
a5gcaQiVd2S6XoiO6jcYxF+LmZMh6ON+txiavyYGSJ8Yi3fWu1GgGsXdG7mhs5FdcSy7iRGdWx/V
YHzrEmrlfjkTm9FuWg2ToFU6tbJYCMvOSNNJcKQk4nAXGnF76SZ89SQcJLOIyBsyj65ISdET8cQW
DFWlc76OWezuF/9jwtPjRsJxNRu4HEgQxbFyL1300ufRVc25G2LBtuuN5c1VxWPkRu+Vhtdzoma2
wVYQGYnFVvuCvgOUtCRC1v9eeV5+tUrQ/r9G7/+p0TP/pNHbt11ZxD/+Is7jGz7FedL7F3pzhHY2
7AJH+A46u09xnhT/8kyaWh6C9HyHWJn/iPP8f7mubxGoIpTlsZH8R5znqH85whV8g1p/Gv/rf/3P
n9P/wLj530rP9m9//l35Kfkd1e/SPFPh0cp2Kxxh+qilFf//N+XnEi2JkdKb7Sp7xitkAEym5/2a
mByZi0oJnkGOBHUc0K32frXu9Gw33muExRHK7p7Zy+DczVhFEhnvIwmDcUurB0PZcDWzK9/I3Os+
jW9sNz3HfQw1aMkugY3JguyB7ge2ucNvd///ImeVWk/4+4eyTCZx0rWVxRgTyJW79/uHGuqFgqJB
cG92gmY8XwZGLd5j6AX9bjJs4uUJ2pklepUlh1EAYX5nunNzTuLo7JdhvjPt6Jtht8FVYjofSy1f
4cy2ONKT1tGFxQlizl2jvGbz5+u29HX99bpdR0lhSRcY2XW0WvP36x69MYWPW8d7SingO4UeMr+z
Zvzxm7y/LrGt2DdxtS+T4JYQGLgzDUNuKTAV7M2m26/3vG38JzefOkpXlIMKDiH2uoQm6f6wb5JN
PfNHiUkbmTWcvCc8XmDcZehFEh8j+dRiBMhyYTg0tI8yLnejJz/+/DmV9fcHxJDedGxbKGE5HotZ
/O2Dqq4egdDMXTKZL7LiiJS+huoiHldQQX91jHa4+IGP2T22Ydbi3Zni2+Ko5DiEnrGriw+3FPji
86U1NErw0Pgxa/LlMKSKie7oOHtZwTxM6BcOXi5vZoWQpGKu7U1RuQX3MA5hiV6FpoPsvkGEBwWQ
yEAd5MjLHHjq3GzYeMN2/bFOTcx73XXLgZndsHVHszqVDO46pu8QIqaWpCo4Jxnd3+QwmnZ7t9lm
ebAddK69tAbMT+vRPJkSFiR57oci1E5iQUYCIlgxs7lwm5p+e3Qwgd7IumHQHbXzJh6QNbWFevCB
yc/15PyKRRbTz8I3X383NQYgsQ+b1gb4z2aWut9TFDDG4wuq5eC6PPRJFr/SIf0WafPVBgXCnOHK
kDGshIUwIedJLl5BcgoD9VeJpa3htO0uqXpwyRC7mAhGbuHojKK2qpg+4d65YNTbpvnHkOzVbDwt
zcvwoxhxS2DSe40/ZX2AivnijaDnCPKYZuvbNrcXf4bmFOsdAttnRIhNjnduw5qLyg4zK7AxjMRp
CXzSb2BCDI/mYnyP4B6DB6hf62NIcLijBMU1lOk7LINquPZS/wsNAG1npIaj2QEZrb8wIU5qz7hh
384k9DDhekB39xYMXkhiQb0c1luYhI22LWp3hm8FVCuQf7MmPTmj2M1mBqfRH35m7tLtVcHftvKV
nFoO6DY3r52am+dZyTlclp9WaxA50eL7WQZY8owLyEyt1Zaj9p/R97DTb2kx5c8xbdNOwp85JybZ
bGCRIFg8P08mby7/zA4vgg9JUqTRfv06kbNNygZEsR6xD6VypCOU1XmxhudcZbDVBhxvW5hx7OOQ
f0ltE0v9M3bDpxjzUX8MiB3opN6T+UHKp6E2e3JZsAfMKmM+mG3EMITJUD9iXBJpvYqyuva6KWkk
kvLJTbqrdS3DzUcYdOsPsw9rmt8ZTYwXMr1trK9vnMCqX1/Mzj1BqO+h+DB6gp5h8bIZlKU1zDcg
n/7gh842toKLSrz3dUl0JVpw0f/7+xO5eMe31Y/Qzmuo+nozZ3a/o2LLdn7P74kCbFbL/kdrU6ox
KBy261pt23i/eP39f75mXb2JVbbEoDRaMsgLvz58Lw7KvUHwwcY9YwMDomhky6HC2CjPmFX2Hfoa
jJfu44ITD3tMh1QFIP0mHFgqQhP1o2WGCoLphn706wdf/yur0L91DQ2NG/s362YEUm0hd+Mq11+9
frL1yxqsiLbpwCTKQhkxjdEneP4lRhGhZjO4Ql6OOhydOUO/nWsiNEwsgL++wlJ7/fL1R6uUvCE4
LIhnOAQW51jCDsGHZqbvCwy0l/m7ETZPzNL56zglPIMzT+kPYVW4+08uKMT6R5OtGV2cHGn4x+Go
7ON61RHZRaFjL4wgwz3pY3jpZj1j9tZ7CwRUSzQ9+7F8DiGmcTSxIFyhnY1GDNgwVKf7L0vCeLO3
IjMOBbOVPfYuEfwssF5Z+xi3E7hXFxA8XbM/l3l5Hgk83M5xY2xzlzmFPyCxonAAZ3f3eBhCT9dv
VWmiAkNV421YjZlTuDdkyLVG0e4mhcfWRBOf6i2DYfylT7z7Wm8dlj/8SInUzbQ9avDqBjxZW7/N
WZ8+W8v8hE8aFLOuwoygNpsz3KaAtTMfy9hBxO8rQebfBVpFEM3VXVqyoyTtdaHfRIyqOXNEKy7r
5YmmPXdh+BG7oCEWiUp9B0sVkOzFjZ+Tmpy3YmKkkfjdYb3L9QyvaMT+H0M6XCCnbNlqat/AdjKI
Ft9qY8H+wDOh8bRMzpnX7NaDHz4V1K+lfi2IpIGEi6unwqMgzXg9UZdBYjAQwK0f3qiOlR6Irg+J
eWlyIpt5s76ic1xiqe4nPjTUkn2I+0ue19Ok/9qtSwLOyytdYoQtB2sRc0zY+mhsmf1sinoCXWV+
qT3AoMKBDCgFJ0Eu93mL/sDr3duiYaVVPbupW8zyoRjjG9smVk4fVQ1BBGgFjNP6ZqwHF2JXNKUO
wZscbPr3TpR2mzUSgWRWc9PusDCXB4Vp1w7KL3lIrrhZlp4fD5l4F2aEtykIPXU9EfJFpD2F0AYT
qnbHrr0cfjgmqtw24mjTOSuMj+EI+O1EQhGVVcABt+0JOjo3NfOrPn/M8eRiXkqaknKBoWeDx95l
RAogZIuZ2bTyPnJueH9rXg0qxiF3hzNB5Oe+Ukxna/zO9etfuXhQ4ASgNmVdUmT6VrfPbPdprZzL
eUBQqF109ZeqFgpJUucPMP/E1UgkllmrV7Oql6t1dWX1fFcm496sX2crGE8zrmJ7w8OeSrNop/lk
JQTsNgO4fSM+1u3JIDgHJUyIaoeWly1pSFi15JBrcQGsBNjjcBVwRGTeQHKjkXZ4fkFUqSTPSD8D
4wmLiHqPx2ZrL7haheVCtDTH6WABH/jt90hwoojEGc9TDOjCe8YxYSbYuZb501qqtrYNm8Brk+uW
Pb8kQOQioOSKHFbAlFaQkbz8wbSTB6Q/IA7ciNJ1oMLN4nk9+4AfEerjvk38C3G+bKsZNziw8bIe
a+z+1ztZBGQIgblhBbGGtMJP6LBzJ7tn+lpJqDN9fUpNbLH0h2Kpt0fQqXoD68Tm8YEmQjbcI1YH
9PKafr/2EaplNSAioyT3n9jiOwaFdEn6TyQYYGkQAvVEJDXpKsxV6inWFWhak+ceRdosWBcSuYXH
cCMc9Nh831ChYCBbYy0R1pdw/a8oMiv2LEkeky6XxpENVULvLf2FrdZtzl3PbfESi0CqukE6N1r9
oZDeANfAvFcQVq8ZUBbe03oKKuY4x1hZz2H7GLs3mc0eyJAtAUUDyytijLBTaMNFo6jAvfk5t9Bk
BCkZPeuvWc/PUe81vq65S0jPGVmCjrK2eUg2YEfsYTsF82FdYU6KchnQsSXz+rEd59vaa95qyAqs
UMKLjXEf1mO6Te0H0wI3iVuXcTW2zMQxU9qPzdkWWOTmcfwR49EwTYz89A2WON9urSS+CZEIf75J
vb4HY+9+jKk/k7/On9atxCn6V2b6D+3CaY7JisEin+5r+x06odbA6b4hsn50VnxoXba2dbcKUpK1
171H6NKspMCL9KZe/QztjFRXfTxYayXCSdzbWmagD4l102/M7LoaoIQAYfOl+s6isl0OQak9wuGy
ro3VqJZvXhyhYSztDrYGDVDNuEz19tW8eE+trioKuKr/rbG0/9lYSo43C2UTxCa8GP/abzEhtfF+
FSiwe/u6youcQCXQJcaG+gYeoGWgMiV4M7Su17q4ivovac0qbjvGz1XULkcvxQJ8FBzYDinOrWHc
SCb5u8AZ8xMdxaZFSh8lkCdHNJy7NXPD6rJjKhcb9o6A/MKC8v33gX37OEf9t7W8XKJ2/+fmUrr/
/KyWiamR5TlSutLGXun3Jtqn5ncaxmw7c2a5RjmVLtJsDQNQKxrViMIwMugF9fVSa3+2iHjn4rhi
G/dr3ZCaqIvaCsrwaoGaM9dyw6Y5o31jK2VYum4FpujOVGFb0uJh+xTu9dp2//nTWPpq/wYJ0CoL
R9m279ru6tz1Gz7jFlSP0IYRthcoYJyP3u4QZiPjxVAyxHk1vBcNckezVSDI5RBj2s7arkzv3Lut
2pVzdheb43POKPdzta7vSGb448n1a7yD5DdSf3eemc+UTVBMLFwNEyjEG2csyZn0wSh1pddBEsOt
gPOTm9qbMzpOG4Hxzz9/XI1r/fXjCrAP4dgWWm5let7fHt7YmQsdVup+JtigZOh20cAGPLPrY8qE
FYwcaFmi4TCJq9lPH5HdQxGfi3IvMuPlz1djKY1D/OXuczlSmUgthfB5BPq9+u3uj7EJrwWwdofJ
1ju+sNERWQGVbKVrtGCE94F/H/aGEyPItI7crV3N86FmsLR3AvfeN0XGsEfcLmFA39yZmOF6M2Lw
dDoHtt2cI5tvHNqbtbUJ0vh7m1BiFaZ/oQ3idNbbCJ2N12h+qT5+h1pb7S7sRcdkZj1XFekxfb9s
1tp1rSYMXJbP6CC+IMtm/1n7rrFFghjKnTRxtyMNj6Gs3qD0a+HRvZNgaDZ41YUa1gsTp97y46A+
OMgYbfqM2B8OeOVhR6RbLF0P4nFAJlP4gYLrgRV1/dlLdRYcPfW2nhMEUCeAC9SGDbGZ7ZTSLkIL
xnac7it8XddRE3MY1hN9ky88Tdnu2HHgsgTkv12tGKO5jAT9eZf1Bq1NrEQeFpScdxPK4jRjhpDU
5N50A5zXUUvwLP8pM0zGxpxrYAq6mYRmugRciTGxGegjNxzRLhgNlMS5uxptCue6bV/WQn/FDYrB
vkXT2G7GHNxgIgB+U47xrzAFi7edb5aDkCVVYKVtwgwm8uWhygNc6Z2hO6YlckwcOw5hFz2H7pH0
NKQKusSaSrHPevutACe+5PD4Lggc7ptwcjDMwuNyTh+I3MIUOp0nHACAksqF+CINXUgXvbXoMQ4g
5rtxrvB2idCYc14F+jOF1XyVWCPQVRMZTzml5CCWp1BSYeinRUEH95knjQEoe/ZqC91CVDzOxtmI
EWbhHLvNBgNdXouzj029uQ3MlhLv3pmBEoW7JpAjfyf5XVTDttF7Y4Y7zaaEvb+VeWNuMCN6WfdY
d4rhNi3J+7oVpdgz0LPUn4ezCPhxv/IGmKe1EhQoMQdKq0jqC8z6C9OSJxUPUFBw3d9MC1oWpeaH
EFbHlXB6OC3MiRmesjc5zXnU8SokxKC3hQjcChzD1917ZBwL1zQ8rx+2a4nSjKfkoGZ/unK8wbvY
72sBEBuaugVjTSMJazk3Y6DegrpaYFhJET2shu1rf4M6vT6z0djopclPKyliUBNl+XJE3oEuzlPn
dWN1o+6uouwjtIny39FtCbvKsDVIuaGEg9Xtl56Ev4N1rG7z0yk+d3UwnPuyfvThkh8CKxyInUzI
dtN4R2cbtwmj2e3a4xmeYZ4rqEpzXgRXY9TgEE043iDSX3m9GMSljuISLPKwmr9j9sKjoRk1co4s
ZYc32BcRta3mw9qdCOb2CJDqYO3oTCD1ncI7ZgVVwnImJcff9VFP54Q+R5ohMcB1T0fCUA5GMt+q
z4IigBFSorhe25FPlDAEO4Wh8yrqDvHkOjVGPg+PrWoRNeoKOKGQoISqDpXwn+mNzpluU8vE/1KV
mNqoIiBJpPK/rZVwn7FD5DEQX0c2kVNB+W27JD9jRAlTCJt2t5m4u77Bj3PuZdlh4wo4vyJidjPW
2ncXVVHhXxUaQjeofbcGw9BFX3/q9WAdsJcgIvv+laeh83gCjyHi6WIu6s5PunvbKT5WGIsU9W7f
c/SFXkNMvKuD54bz+tFHvUvEdVCcSA85InXEOTOYPlfXaDXiuu3v27chuPeS5g1Vd7fHlvd1SrvT
umrXiml9Y8glAIimAN+4crIPI45CnuOKy9po2BV8dTtZjrJ23vqFMeqfzzyhp05/P/MonnxqJ89z
faCUv555aLr9TBYIbmdlikth4wnvxbtSD1G60v03Po+mY2PLLLiQMBeO+OqsEHFEn1fC3SeONjIv
wZ6trATGLW10cBra9+aWL2CTXvr4xo3bl0F2eLC1tzWN3UXv3I2BlxQktMsKTWCBzDxTx9T6goqn
jXkLyuf1RSP4liB4f6sbHLAZ/Pxo9nqNxvdqaM6E3G6DxCOtUT8VpcU++YRuqxYsdg0NwQRiJXjZ
UUwTTBvdRhQWLRESHvQJ1V6k+CmPMIVs+Wqmk7is28A0ORydJBkIUd5MYnwksOvZj73nteC3kPXt
a/baTxRyrfEn4IQdXnLb0fPMDTTTrdtH8Y3CY0uhXustnTiSGUdJpb1ryKQlfminjyh9N+zR+BrG
kMlWkP7//K9rAaZ3WBFTH+ulIEa9+ok59vAnFSmz6+OIaxuYo4GbnBxNXSTSPo2wAK3u4b+smX+W
SZZpWgCCJh5uSth/G+eQPzaNk0IhVjMXgM5u4JtmP9nOBJS0PhJ9e6n7YAMiP2trsnMnKfvDf7mM
f9TKQnpKb1MujEcsR7FB/b1aI/HTytosVGjMGMisjZzM4kelFfE0z+sSzrzh+2DOPw0MAxmIJdcj
t5XGhY06DsAUmiE7/5fLcvUM9a9VJHah1Hq2y4yXQM2/VZE+9qVNppN9GkEwOxpTmZCdZMJ8LGM4
uLoVX6sOkg4Y0rV+uCl6kj186DUjTdcQYoY6It43I8YkukRbv3qZBEaM3ovhuQX5Ku+GQcQI+v7v
OU4qm4z1IZ5JB9+347aW47dAAwDGTL+quS3okx/cXj7T0AFZ3IQuTWsHP3Y/GxNenOZt53E6iSS8
HnJR3ZLgEqN9vQ2B6nDfKa7JDdjEs3kaekDiyRidzeLEzpUI5udemOy4Bf40icLWUHfO6xu7IotJ
TXM40kfjMcM+azGx88e3WXUuwSTzy5Rbz174DT/G8PMdGkoMVMsieZjIVD8hzwf55MKAzl66XicZ
lNa3ic7+s39TxRE9t85U49ATKM+LyQYF9/VMRnRYm0QQXrJ4fqhHUB+Go0/YhfufY8R+hsLL4Wvz
pmJK73N8zxY2KFZtHoRp/qLiuMTYmxFkDf7Y1kf+ghpPYEq2jm6SgHqJWu1zful6kMHURU7gxOve
UMXhkxO137LC/rJ2j5+vaDW8QcX7oZt/oNBfRnhaz5K1AlzHin505YcTuyy8TRw6IAob6hOWXZdz
iFVfdSlNFvO63nXjp+McwCcp8FfMwdR73ojvTIB1/kChgvQTdEb/tsS9JDZOPElz6kA+ujG+Xd+E
dcK2XjZs733SoI0dS4YDbW3frtfXq/DNwdBiRcH0GLD10GP++b355xRfWEKbBkuoEY7L+/PX1xnZ
RrgMOcEYoUbNHTf5uqTfMYt5TfSysfQTWh/telSsO2Tl6yGjBoHWqwyX6JecnAtpUt6LZ8EN+r1e
wdwW8YKXvP6Xy/7n+YmFtsf56WDyYLnyb1hLUCjsIMbB2jHtoNvQ+59sHSb3bnXtN+EJLQQN5Do9
cfoHOHI07vpwlbpXkp39IPtq2UcqeFrfmAr5ve8EzeETsgN+VARXwvlml9Aj2c4f7yq7eMbgfb8O
Apn/dfs/fybxz53V1luqKy3Qctt29Dz/tz4YTU3Ru05OcI8ekaYZJXok3Hs40svBGdEIpjZhbSvs
i5nqcZwo9rCiu08DuHTrPMKY5XNLwfVfnMstfTf/urfaromREsvDs0G3/sZfUVlZYAQ8Ik4Oymeb
uQ3Oaewp3jqBrQ5gJ9Nt1+mmFQBk7TeTBKA/1fN4nswystEWZQ6DyxLnnHnlMfvQ/dN6bq3w3jol
q1T7ZcRTYT9rtHctBVdUVjg4THkpDmGQHC5/vutADf+AQyCDAIaA8moACCHoX+97mIVzH4IkM7/O
3JsgaRghlSPyCXQevpg/JGS6k2LkYRIbGNnJsYvVF7fFCSRNrxBp5o/j9Oyq8hm9jX9d9lP30Mjm
ZGIxc+4d075e/xWOg2JevaM5aw+Y7H/PSxHcYXcjqmaGnHgwzeoyQVK/Msmm7tUtlG7ihlz/p5EN
h55MMLQ3DEfFdPTddN7bNzMzjwO3KoEEylsmcvcU4x9yCHLrYaAI4JoD/B0nH9nmYOAiYYTLuQUi
WMTQ70MrpZceGRyAuz+Vzg3zXqZzE+ccBMVdhgDuyUxvfNFx35HYnzo13vm2RmDNzr+QyrkneSy4
lD0X4GvjMLM23oUzfLHdIjwGdXzdmLyJZECpXTDsGjk78AHr5Dwb6Q3i+nCH093EVSHQpyM3d3VP
BgyxyuSupQbkT/+KtvuYmsZVY2SnRuLVNL5ASDx2oIqx/xDbzVUMaZz8XM6h5S5t05sOio3YBdA7
SJDaxmHxboXTwbP7DzjbeyJKEIMAwUYR2hGsU7aJ+eEZxlMSendRv1cjS9Mi55kDJUzw4bQUgzEU
uknHCsQ+DV7LBgnal8IgVbcibSkioopRyCYKjEsxW3cthpkxue7ubmkk2A0eAUlymrP5Kjd+dvm5
zgvA8zb77tUutGbOHMyQvzLcPUSqeGUwj7fe/GzBInYBzLT912OLziRBjZiZr1PXhZsY2akI5b6q
MIMr1U1zLT96x7o1JxggbXUfTRPkWFRhzYlL3ZiI2cZdTVlfYGORDDcWGhHE4geRMyxL7c3NnNz4
FRLiBmZ6b90GBtTnELnphBULjPHwZUCGMbrluaDeX6BujmL4UGPFPPOiFMRdTFXdWuc4yJOdBnDT
YiJBoQoj7uZuDm/8RgJnWb7Fc9oc82uj9HF6CHcU7V5zS9jGhSCH27njNvbIaLBZwVj9xC2O9gre
TuC1zE7is3AJq+mY1yA62uPxQomm/Juwzi8Ym10zGGFO61631rhL+eFlbb85xI0bGLZmpH4E5fuA
6y0s6vMMeX1I/fvFrGhAJSM8Z3yc7AbQDKtoCKrnSmqnj+BGYWrTRdOdK7tT5jsvAXMEM86uuaxv
c9o/OHzaLMhQW99nCZa6tfMyO9FXo8V0LfFO5eghVMf1PSyH62Ii/TGvMCLLYWqngU1/XhzS1j5N
qLKW/83emTQ3rmRZ+q+U1R7ZgGNe1IazSEqiBmrawBQREuZ5xq+vz13Vne+VdWdb73uRYfFSQ5Ag
4H793nO+I7q7mp7/5C3HKB93hgNEwOvFXi/nzWgXBz0nZzOo6WIF47Ge5q2I6NbaKbVlPUSHEiZG
38QbX9SPBF0iMjnb2bRrM/8hFKi0vQuRHfcjWJCqfUOFhI+wfExxjk4ifdct7ZxU4amgiUZMGiYs
DnLRndDaSwV8LtCKd1smDUO6ImWVSV1eHCcYenho7kXGfA++bEfebRg+xAHxLCFzTM/YA9koYx32
jXkfZ+nDUkavkxMAaoTXpuPixUQqh8SkUbGQwCjTKYyBdsUYo5jmRj6bidaQcUrqCUz39MFv4o+0
Mn75yJ+Rs3ePY+WfJv8Md32rCzB/5VMJeslMtsbwakZfRnQ9FQXm/77dCoOhfmZt9KfYcx6KcHMv
oHnVrHXk/Zk0u6+9dQ0KMonc79IaNwXtRvA/Swe/ti8ZZGPNo/NanZk/bBZE+d5tR+KeL55ILyKD
MJgfRfNbry46QVuauAs1HvluJjYUpCzJyQWWj2DOHsj0XBMuxPoJeJVer097jlIlINfXh/Ysuuap
p/9W9Ol9PYEd0X2EdvuuK06BTzQp0VpYuyFlY9PmGBvTGEjBNYRro6vuYSg2PNAVuWMu5h8LMV46
/OpC+9FdulNrhbtNNEHbC04en5AHZnrs3ENUISOzHhbz90SS+TQ0jzAjDy2pxSTMQgatTpqVHUM5
dEL7BULm7GklLPNvbLl0os9L7W+MwVjlTbfx42bnue8WPl8PKyIQya1vCxRK6baHCGPGmwF6kcEx
maTrfVYwfydoBncMaJJLFNzSgzrUBlZTkZ6Tea8Tthl4+NEJODVJo2ttshCWX0OFF7yAC0/D00SX
3uDu8pr0iP+nts1tCRoExhPsCZ/eAb1tdnGSEIKJkFYBegHbUM0cVDMk1xmFedRxegBPgx6LjD6N
ECv9UdivCbJMDS3qONwQGr8Jgu+yPvlyJcGduMALc70/k+jW4miQtYG/Ecs9+h4TxxaZUo3t/O5N
hxzy8sSZHqn5ixF5HOCAN6X3xkhHHC2fs+yj+bWLt4OWYnLT1qQCwcL8tml+RWKRuYB4mr3X2KcY
tYNtU7bPPS/RkIiWDutlrtNYKdtHi6GuxuhiosWGmnE7G8U11IH+6aj3fI1Bm90c7WE5jtq0RaPG
M0bLMFtbenMgiiNCX1eBqtHvyxSUVlrvjSaGzAB+wGv3OTReY3jvFowPQvJCcYWfAj27103xG5/d
WTerQzNbbM5o/322FzNc5/4pKHmOTJfIeOsCwuP31IJWzMsOuUjhvqRuEJHAbOirifZt+cfSI5T3
BcY0wfvpXcnhvbppT6YIOcwifVpi2tEdck/DSC4CMlIOCOVxwTIgAvMOYK61wYLxZBnhpSFlil6l
9ac0MK9FwUwZz828tOl50N2DWSaPGKB60tgj8zo4f6qhwIwIAJkaVbgpCZiyKUxd4yDMq45t8dpL
yP9A37YQ7Jy7lkbbnJaf5mDsgtl5bzxnk+QpQZ1kGIg0fQiHe0zUJ49BH8CrA2PcS2RZTD6zXYlM
ITf9i8GPeu+ua29T1jNfB2N6QrF1G5vp3uHSy4jOUGeCxAgEuOE19bpzKahAUN7+qjvvVx30R2cp
Y7j0w3EIZ8mr8k4io9Khalpo0tqgqUPjkcE0pqNMf19Q0CM5pGwbir5/gGhnsAeNfmpTP+KfaYTO
2pIYv0AJo4gOiR22CrjDcWQiSsMe5OifKM8QAPXBcfKz4Bi6/A2itYt9uGjOI6HSrB1jcaocTtVR
lM83aWHEiErC+iC0QHtqPFhGGnzvY1U34bPj5P3ezDy4evKrTqaN9143H4d8Dtu11pGF12UFexFf
DGzyV5ZiQqQp/zMqCcqqTChnP9+czF+g6AYI0Ga3q/MlfXYwV4OgnbIj3DK4wKaBg4hS5txK+23q
nEi6K17mws+I/G450Y55/qKPfXfwmmraEBtfkVfcaXDkbTJ5q87eqm9pjLbfRl1b7NUvANJWsEAs
pMFPS/4CRKJY44YxjuqrphSDlyPHa/VVH8TErEHG6LaCKO/GDF79UmzTsUYpDmkE9Uq7pkc5HhKT
iiJ4n4P5V6vz6smEkVLuqoyJxHjKnPwxiRfB4wAwfkYa1rvzgbkREY4FfnoKfpzFxkiQw9kw6oco
kVB0wEPOkJGJXQ67sbXxH5GcCerQGswnz13M1W6yGAUz1XpLUDUx2Ypfx/YPreMjRL0n2Fs16gtW
0mmUSs3vORlhJFOTgOtb9pa2fHnstPJ/RgNNqGI2QbLCrtYxk2cVNp95SyT0oUFPhAao4cWCTRzF
uMsasbXJbdl4fY7JybhvnXmDsXkXl0QWjVF49c0WBkW7LRrvgAn/sW5lmGCywPK8D3rgIRoSgoIY
etQG4b4D9zyL/CPSd0G/ODupfsIKjB8LHijguAA3votydu1WqAAjMGRjaTz43gj3rriFKOQnxIkI
qBGuE767kYuqtUFTbsHvJyUA0q233M1p8s6ac/TH4sHM8Y3T8wf1gH+zSlijCoYKS7Pr0NnEFqtt
WUYXbEdCHwdE57D6y8qRiTBIwhh196NH81brk6MevToNrq+BmRRKrel3rzO0NVP/PJH26pDGq9WX
0u+4Lcpl30HctloUdo1AjVm5zR6O+65mxLyhhO8E8I+yLHbN7H0VlAc+RBQDjEuUPQIzutWlGTm1
X1LU/PWIdBQeyyicc2Obm3m0iT6OVq7ePVn1JXL/VPzSsLK+mC7DZQHKGbsHDrzXosh3IrEDoIOE
yIB2Ritab13CN4Uw152kLUIjnHgly4tNbGuj11+i6bjYhDOsCmq7ERRfNLPfmhYPdGijR00iRlZs
aFaf3o0x6gM7wGZemtVbyUa4Ret5gWeGjnIbeNmWrjcwP4fKJiBPZAUbQizAYOeQOG4kj1MdXV0o
HXPVHq2EQPUiSfB9vZiZZh3DAShDUd7FPbDjONrmqfBvNYc1okandouP5NLXD6azJDf2TPBFh7vg
zCFDzfUc4Sz0AbJNXQnnZGhQaxeZz9sZXbw3CmenQf6+cQW6FlFkJFSUV8FJcoM28rHsIFbc+J3b
sRSB1BFRfUzLGeQf+shFjik0Z3kNyGY/ZR5u2CA0ceEW3ngbjsFxNhPOH0MTbNxU6HdILp11BJvz
vUbHdpMbWnjSM3NtU1HFeyx6ON5Nu74d+5wsFC/jT+T8wMm0SjtiQaxJ/ibNsp2DpwWx9D40KiK7
8oZsljo41ViuDSYonNkYfyN/NfddrZsngc8QVGOd7GiuDQcoZ6AXFvQ7g2fZGCXd19wuk4sPNBzM
aHfxTP8rjYxTD3gazTD1+RDH5hkaAXjO1HoYDeqgfsB9q4SxQzaY+6YIT+qa9mKXFDW+RLPZ9pYl
6OkvM/JbC8kFXeZV1S1iyzr2UHrbqfLL9Y8oWvUxvbY/AIkF4yy/EJvaZ9F6D8Uc/DHQ0zOZRFm3
hPrXEhZP1Cb2Rl3KCvHvdqbTUjIFcPBbmXOJ/9Mbr8ruoBqhSsDg+kS+a+g4OopLsAy4LfluL3UI
sw20beBwQCTU8WeEPZY8DLUzmVvHsinzrSzfJKn/Pg4WZcrS3gwCgeXQ2+32d64U86kJjKbMh5/J
mh7TRwgjSO7ZsATw+XMew3Q4Db55wCvb3OglMnsdylnZ8i95qL+VZ6AFtLZFFNCdUdH5cjxnRf6h
iWuoBBqmaKy5NWBAhtneVWlIVYM6j8DSgkdONkoG6tNhWlHt7P0CTZodEforJSvq/bpd8CWKtDhN
hvUjnlXzeYh1Xy5ZuFhKcOLH/Dr1jyuRhpIr/LNRqN55mUskGoIHNVRSv1ks5PuYBeQjHQl8IgoZ
MjTd2p3NjSc15Z7P2IXjlfpIUHDltNIxdjAu2seieWB/Yhj1I7hQ3xIZmAdU/osnZcSE3lDxpLAX
wmpau1IKj7+b3dCAGMzMKEuqYlM52Su2aaw2efswyB6/mvSXpn4Yo6jZAWqzCZjbT9PvTk4IDGYO
P+4DYqPkEpYa9o3qbMqZamVgCxM4qFILrypC7wfCdKmf5VghFOG7yNu9EmC4OKEYkOo06+J14xc8
hFN6dJGkgvpoK+jy+iXIPSW11IDebZhzTixTpD7cpLKodSlQxvZNKRKw0r7AyD4lfp3/aBQIv0C3
io0HMk/7qmwUy/JIuMdyK0e06i2qXq1oKpBGjr5X65OaBIRT/UQnApM/GpgRp/GQsPqrKxaafrMf
45qwDASiSgGiuu0h2npzAM2nFKBKQaCmNbPfbGa4eROzsa2y8SgJiYY4HNk77UEXMQxQJI5pFfQr
b7RfNI0WvVKqqsutNOsBQfdhvtw4mkWYlKc7uPR8qE60GrSeNXBChLlx7IiZVCbmVTtonP36/Dz1
YloRz4VmVPoq1Azsx/ehLd8OlHYaXtrz4Lc/avuiSTSOi7S9oQ5KCWBSWZJx6PPc1taN3KI2FRgU
MqSY7AfInwaWEQ5izmqKYF27UryiwqWpv5iyeMUIHXZcK3mJsn0GUjNDzBz5PuyfRJJSQcjf2tnm
1Y4bVkDZXacTTb4vIydlP+RMTHJvOZNxQwtAzrjVRHvisFTbHGGjiiFJDzLboD0N747XEMlYLbqu
UTQYtHC0/c9kzxHVOgrrzfDaxm21UbNENf5y9JKFIN+PMMAWiLdemB7iJhfcMNy3DWeMvfocph5F
TRM/q8XB8WVZ19Onbojx8/XiMEcNFFXOxFZMT0+098o/0gxM9uWArZpyIq1LwO91SE4EUS0ZjhEo
Hf5BfTwZPTpMJehdfzZhUwAE97Duq2fbrqjZJ7fdmSHtU6IVebJDjXkKiES7rR6airVItKF4XEhZ
JZOBW0xNrtRMC2wxUK2DGgb5U/unX3J7LcVLpe8/67397MVQtFqwaonUp6UuBnNY1phJZtyu0hgR
jJKBKZWcDEoYd+P5lNobMIyEIuWpzD76y9KmnGIaOzEIq2abZD21sUHoGpGx66RjsVWLvNU09Spr
3RbqiZww1+z7S3SvfnsQY1G0h1RGOjsMmAc6yCIZ/oSl9T6GjrbOUp+UQdSCSTI/NhaxlHZb/jLg
KFV59Q6yYxv5zRtMPDYTwYTeNpJTkJpP5pBHB90CD9qG1UbTK7LwEK79CNTrPOLA2+7U860eMJ0K
6kZQcqp7SA850styZiAfZ9dQ+/VAXd3CZNogrI8+hLsU9yQm8XEALVL+pQ4zyhqFPHAo+SalwUUt
E+o2TwBC6gG2TN0z7pTyLEJvselduIJd5i5stwAk4vo2yJEIdWZEEccm7DrTveUMW2XCGzJSHUmX
i1cmGNod/Du439LGmha5hTLNwTbFLYwzdznU0KHMCOQKAwN4X0N9VtYBqUPYM0V8r2Qhn3q4HqVJ
ZxqM79G91oQQHszG/m1pncud0H80XrwrHEfsLJ7olYXKk64yY8XISwlvnx0JeRPlxo4cVIBmuMPM
SduxzGi5pZO99wxYWeqNqMdfPYS6hiktFeQzM27VZrjT84FcyfLHQJEPFnQzUhqYXiwbeK/Sds0t
3pAERow9+2dgfub9sm+6NP4R0pswkjZhvkulckwfSGLyeNy4nr/UgE4NgdVyoZY89bkIXARbs6mP
6vPP0/CPZkD8VIWa0l4B7SB7/b1wRtD7smrsyLa5E7iNUGa5d+qNqLGs3AwdW9xUKGBQYMRfjmOj
iorilb4EV5JG6YDQ+p6IMb9t2xrKFOtWEkRYWEhBBUzHGYs1VG1IOkGkFcwP9ZBEwkYngU+Hq40T
2jOIVSqY2ZRyiK1m9KmD/4vQWpYCsEivvaYHOwtJp1pG0tRm9wJdqMWMmqW2/WeRMpGNjEBzV4PG
w+6WFTd8TlEToo8mt4kXp25OpWLKCtiRQEC6Y98cVEmpVLtjEb7Fdg+IHqmFWnWSzn/QUW787D4I
tAgajFMIYmxTPzI6z/idJCFtLmI5Ft/ZJQvnXCn7ic34rWAVVbua+gSVlMHJol9FSMtR7b36ZLPI
O1D2h8d/bsZd4G3mNh72SUO31W3GgzKHmFJK5qQfeOAIDsPIvfQ+rXjpBZaSSju2zjNHJk75yBvb
YkmAIVm3co10ZahC3RDSZyX8rNJAo2tYFWFyTGk/BE72PmDq2uc8x7UxFwd1rZIKnnQ6BTfqQR/o
obFuIvLFFVassshiLF4Qu6HEHkrd2Eyc26eQODol6OvKoV+Pc39V/6U0iFlJ981p7HsjshmoS9u2
SnvXieljqY53RjW6BwzwG8/UTmMiHmec42pps6XfTrnX1O6S2R2N3vtUOoKV9A3yDHG6Y/fHTUhm
190cpR0+T1AiEJGy9cRV36ndeWl6OsU6lGdcw53LWmPlAtq9tPoha2+p/7Ub9YSh5ay24ndfIV8i
/PTF1JIbY0jormUgcgrTIkFK1iVKI6csZZHps07JC+xkTCx1d7wkbbRVLlqpu1kGqp24TR4Jer5a
5WZaUlo0UkRokhNFSRBAWwREHM/BfS1V4v+rXPBQQCwI06fW38ZDduWdBkfbcm5se3pul6SjHOBl
OkH7OnPqFj3vXdZ/udDQr4Z7S9RiPzTInLXyt9mZ3YM7BtIBxSoZeujqCy+8w5i/9Q3YCaOIO26C
P0pqofgJ6oK4Q3CmWUOfKX1bxn48iAFZQCWPGqh5z7FFKIMh5bvKE6ZuNIURUPs4KZ7GOnfDBZhL
FryHCy6Nhnw3C6Zf3vRfSufZR9KfGaBsN6HGwCfVL45L9zSxI0YFjXOeU/e2JlBpD9J731blGURc
vE0I0WjlYyvfstlVOFiG7sd01nVUumHtPtsgGQhK6Nbqelt+/zK0zkHtafIhUbJFVSUV4bO1lKxh
RqNhnv9Qd4Y69aiLoArtTp7a1JMG5e/RCxyoaPKXyL2Nrh6d6f9SJgk7+naq8k19JZjpws8kd0VD
bRzYoYKtWtQa2elcPLkT6BxbmmlDvPmxdrsnnWCZxCBSTiqYAJ6hL2n6bw2+5IaYNCSgQb8fx6yC
GZC08Pb49SyJSlv3s4JJB7DXW7sSAOFJ08W57mdIs7KmGxrG4kJerJyL9VPYjxOMv55sEIKbL+oc
4KeWvR5rYN7qCVRreOLm8bbufsq+Nu5vNeJesS9g+YNrcuaAdwbLfRdIo4WSmlgieSGLivmTI/3b
vR6ji8SwMxrOAxKqNwItzvQBfjRrjBvf6gComE0Oj6eXG7U6dH3zS31yIh8fs8k4mEbt8pxSiylJ
qLQl+QuZumVnfqm6Si07qo5IOsffOEV3RyztDPHpR+emtLnL3IJrAMKoDIvKXGLjNkVrBMZMPshK
hd0N0uCp1yd1rlU3vNrAijK8eERVE7r+EvsjGccv6ofGhaPNFE5CQsJ+FoQRuW3QFdtrPZGk0sj7
J6047tKB3cNR3AeDidwsQU4Tt/rrGHjfatfAqqWtciIp156Wb9XJXQnVAz2/BH7xsRQYAeKu8y+M
QUJkhErIrechnvzlNnY60MJdtcq070Z6jXUOj+pznFMH/wQQmGE+Ualoa3XIDwaie6VuUF27eNz1
ZQ8OlaWm7zX4MPD2GU9s1Y0hl6bKaIKjSBEVRPPbEs6sJXgYD70ZPRTyXCTgkZELnJ7UWx0179nM
khcnaom5r5ieqX+rTCB39bYDUFl6EqeWX6M+6aHTvxvN5+hMz1ot/er/rv2QyjVxV04JrYLXpmlk
92iD9UY2mjbq9VEdsOwpw1wb75NFFzuAqxmVF3IJ5ZO1WDjlUqE+LPmXRJ4FYKGBAZIhZMy8iJx6
yqdl+VkudIF7glnHjy1U7Xb9TMqm5affNCRvUfMUN7pjgOXltlal5NxDSAj0iuGHAEbOtEq921Aj
7aLA5IC0n7U3mMxijfTkrOeWcU5FggPF5vqHbNmQb0uP9TIop3mnDU+kr2LNgS657exB21lD9RwO
VX0KPOPRW/T+v0yrnCg5t/TtqozVIIZSU63jStypXl9iVxA8Gw4oXioBZlH7FlTb3J9phsOB54Rj
fYVL+l5ngfEYA9md/OHnFGU75cO0JMfMc5CWS/LMiEqJYx6GwLQhSdQlTQRQ7rxzEE4xlg/Mdd0L
eKoLqaPRslqi7n3pMlQNzlIx5e42eoS4cwoZbHjVo/K5c1QYT3ZGc1V9WI6GXMZoyeqSS6xSnfaJ
XL987z613Fu13+Lo49ivTBnYjUcYkc1iPtdWfI1a8U1C0Ukt4+rM7BKJu4WCCmdGLh+lK/KtGy0n
GII8lMTAkkWHGGBOtUtj0+fR0uoB0i4ejoLw2qxin3Qs6lxOQ1PNjJ2d11oHKMEJI2WPMWFlYwF1
q5eoMAgDNeJ9NPCbyRqE58dcU9VjrjccPZ/Wvo2GY6IuP2hmjkFjALnauU+0qbg0nIGyoA/uOyn5
gmR48M0BFy0Dqrwu2puE1tjCXtwWAQkjGfIkkQJKKkziK/oUnrA5NvSao35vQLjaQc31YNPbRxtd
gWSHZrsmZxEeGZma3lDhFaHJJ1wn3wq3JR+8DnYMjj8hn7q7VtDpL9xD4VGH5WPyKwgCknDt+t21
G4KRRH4c0MCQOBpuCXQhFro5YUg7ceRiufNI8mNSeh+WiK+1KN1HRB1AZVzrkDxXUdiF+8Tk8dIc
u98YVk/+D+ncST8iCHAJ5MPSM9fg/GukYk6RHkVDDzjrB2bWmKB6LQVTDZt9Y3rhyZsTSBIgIR69
0HFvkqX5Gsc5QAAAH2Ns41MENDKdWwg5vba1YTKSLsYQyyy1G8GdSNQZTrYOdISAm7GmIRUD5z4P
pWQkpdWlzX3y60TlbRMCZUa9uw2ACZc2sSNeZT/gMck5+NNdmgrAqh0HDPJFWSaj6c6LpuhgkJlW
55t50Y5OyV09ROYTz0PYfndx8TtqeEoGY7JO5mhduql+WwJd3xJYHDJm5o+KDkxJIiSaFq3cFdF4
ocNEw7o3v5cZjWFaLRtTm+qbwNV3eWugs0OpCiy0ZxjNR9vmQLa4MgXeWjB+cyj6mwlBax4R55V5
9sWxvKfWrlw8tXO4WpiPkwHySgT3ubBpDgkXFX8rtLfKDaFB2aSuNPgSI9frPzy//vTDtto1boG8
KaPWW1BIix6ubJ302aH1BWRxxlJM3Wg5mOhOxjK6gpPnNaEMocUsLmmRLODyIwS+ZFF1NVwVl1xN
b6rwmcvzHOOnz9ANiYeZUQPO+GGKNn/CuvYH1+km8zHXN2lzarwo3vqoknHwkOjktdlLPRHb0rvJ
tAq6U5ST6Gj3PuNmm7yfbp/cdhMgloRz9haWanqIGvlzdWzKGcme3Phuxw/nyF41jBM+3rxpzN45
bNh7Um5eNPqsywgEpCnfLEY6O3R6O2R3NLr8JzP84yKmOIOHRT7oTSd3bP2XXpAgav6xQSDvojD+
FeuTuI0x2IHUjO5eUBovpwBzZIt1CNwTrS143pvO4+yNPh6RAQeXlHE7aqObaOL8trjC3xdu9NQz
BQDYgu/AHbj6htA3qMt84BzzS2807rZD71gA/7mxqgQUCeyzsTEkI9oYbonHaIkg3qaJsfKSCCE+
CSNnIhTfJno4p2LADdy1jEgA9s3rNkh++5kW31h55x1dc7zvlxEiNVUUghCOHGP5mVciJKuANp6e
MliOyu/UnTIsDf0NvTFSzmqiCYcYWm49Y7DU5NrGaRM+hEdOIuztQJ4KyrxAzRhCrB9S/VyaHnlU
ib2liyG2rd2/BFNt71sHdA+4uS20oODs0SMiSLG+Gd3qSitub1pIbx0bk1oeCAeDcRTue29sbxN6
9FprzkfHzTs0YUzudbodx8YrcPZwF7K4obFIT21MNgCmLrHL/QEVj82FqPywQpYLe7SUJyO3tn6M
Af+fPvl/ok9KPN7/+J9Qx81n9/lvX0XHrO7uM//6j3/ffTbl17/dtNln8af9K4NS/tgPg1Jz/oGJ
wjF1nR6dwEphITT/gVBq7j8cX+Bs5LnFaoF5Cz9DQZst+o9/d8Q/TE65fFE4Lsu/dOu3JTUmXzLk
l6htbN8wdf60/l8olM7fde62ZRt4Chgn2o7no3b/784tYiZSx7GkKbgmICQyulW7OD4Rxx04Z04/
Ot0NvMI1EPDuQcQwAWHBoknRYhIG6K6T5eFsNKbek83sxs4ZGXhFufNsHrImO8PjB0xEs4kU6s+E
IK9OcFYJUYzzjEnoezXtLKtP1gNYpcUJ73jEVnX/NVukx7XpdzR6Z1eqSxs/v9XAENCfrS9MTL0V
A001yvCbCQwr1tpVPA037M4fk8iOuW699n5J25lmrGHua48UeNceZ9YSFHFu9N7p9K+DsPgw0vKD
fmuqzH/x/Ntsm9u/3BaXH1PEX1mfivLxT6+EvMq2bbi65fgWHUukfX93E1ia1nFGLQUhj8mNC4CR
xlfx6XsIuhYSRohOO7uxc0mjeTdz/BYjOt9kAhVPJ/NSllLgvSSfrumvacizYUSQbstgIeBk6Ukb
Lx/tR13waVQpQuZuOUeuLrUaQE4G87GKCT+GRQxp4atDpcsH413kdyE7vckKdIhRRhJ7HL9zuvid
+4heoHisxopWrz/k94wwqOb2vTA3Qzid8w6QVpV/RtDqqQORuHlUEWn+CfcXoDgjXc24Lpl4Rraw
sWOdzbaTwkSPnU6bCrIGBoD1vCVXL17qhXDtBdIdNNTPhdfFoou9xo1v5D8jOLFqffvHku+3cdke
DGf643k19RoZRCtMsf3/xftk6H933Px8VibAFt9gGsa9L7/+F8cNl03ES4zqJqzE1ed9ycvUabhk
gxLtuXell3foS+MjszrY64SjghgSaqKhV9Oz/G5/4UOazBTAWQbXFO2624gPznSg4FxxXWBr2Ib+
pbnpp0PtZ2jWZ0h+E3uPJZhEcrWMRt+6s/vQpvWnWVpX4fPl1JkZYxQkoXTuiqCQvCo/DRvtVapF
T2SWf7pM4daGmzPyZfLXuO+Zwz3kk4HAdLEFGzHmaw5SW1KwKZ+4/d2AC8jCQ0SBdUPKAzKkYBaY
XrEMRQww3eFijPZFeLxT9ZUlLh/sor0spjiXSR5t4eYb9F9nEv/IZct93jOsNlKdB7qp3IVFaVym
SFuDVkdR3+LYw45P9V1I3OFFzPONUy0HJgp7dJgOzRnJyUhc8j9xiDhhm+6i+tqGuFwypJ5s3Lia
Zm4EpNO/3FEuQMAKpZIMr5cfpIclEhub4p3ORvpOLPzdv36ShcK+/P1RthxBmhiEeVZh1/5vJu2i
ic2s4gCyXlhq4LVlZxN47A99CQRauvED2lnu3MkZkbN2CRjrgKZaAa5y22LyyqqW+CyTscur98vi
qNfitfBZI7WYDzgxkOd5z26tcTy2bzs6/rvQZxyJS+Da5jnPNj/XxxQoDaGQCzXzZjHreNN497TF
R1RxLOS2x9oGYZeYKV4lZMXf2QJqz30mquJbdhv62L0awOhHrISczlCRdG+iC69B7clza1ptY41o
TRt3hn3pddqrYOcyYL7VClgtybAzlTB1NubRkKPxAuYrj6AOEziLSTTQ7pBKzms52TPsj6bMLzk2
zVXoeZ8+TSR8tUgGOt6IlTs9I5z85GvdTCuQD886RJP3kpK3SRaK90wMz4exkO0k/2LJ/uNY43wF
QXJjTuQyEj392vd9jBaD99JIYHxqc9wsmKubVvYhPJ27hLgL0ngfmZLzCaXd+2h7H30Z3paivO/H
4mJzbXhEvuTQqaBxIabyuR3ZWVgwCJ0mxxEtEa9oRM689txsS+bAjfxmJpx32B2ZLMsRyFC6zzKa
TIvii9ofSYT5gEq/T7Tpd9gWFwOciF4HzyVUWcYQiJp8xkbI/daeFzukyoXfzsBn6zv8YwV0WU/r
ziYsoMriLpMNL7paF8G5kzY3W7MzkAU+YgmlLzPHvgcNyjgsVvnttIjkCBH9htBz6Hvz2sh306Po
W/ssI15DvBtCZjd0906FgCQNHok/+ogh8yPmIihWd1HkgoVda2X8Bhb1FvUZsrsw/q6N9IzgfDOl
8eOg42wJnloHHUKS69/yDWixj2MrGYnqCfXvodFphiQV6S46epcWj0C1MCfp+qcMMI47Z4jy0HpD
cktOWUwW32xPlxR9SmXzilNNs1F+jbd1WD6pe38QXBqzxuiCeJ/gAvTUxqd6d8yyPv718+7+3VP6
sxtYFpsBIk3Pwl71991AB+oXajU9F9OVLf34XNveJR+9y7KwJjp9+ctDlBbosw/hDi7OUJOILTfZ
kj0s5EGtggbLA/A8NvySA4P6ohGz63YJizO6v46kXlt3z2jVPuV39gXpedOcf2okbDKEYE8QYC8S
OsRpn31WnXWN8XTGo38xG/dS2hGpzVF7oUkvBW8sjr3G2i5fgKT2DUKXOExt5bZs2FPhluvSZHQ3
Qrgc+Ze64Qp9jVqKKIqVVnjHXLzwc/O6wny9SePpUJjDCrIvakXVQaQdHs3JzTiSekrHyx3Z/TqD
P/AYSG4XRp5G26lNXzOBLzn9IaKMcShw4JVfmc5c//WH5P/vPiSY7AYpS1g2Qa39/UOaiZTlnTSc
aZ3Bw6vdY0837sjIuQxu8dm65Wcl2Fc62u6dk+CLsdh/YnEi6yWkq0thUpnZp6zE5PcbSCwBBhMf
W2c1KnQeqngEtErWy6KxzkGu1LEwZJ8E05/DWDvq4WtbIqgP8OzIbdjJ0Yipz0AL0veynmhg+hdZ
4IWMAYEOPVaBfUlSDOpDSxiKvZNXt4z5qdIZr6lvX5FPEsWBj7ejE7RKJGhrD5KLbnpzELpFySFr
yJ7wj2HE4mRdo5ECoZS3Br+2IAG1GJOrR/Vi2OzqDAk2BGCQHpVRoxFn/1W0GukYmcXYHJ9KycaD
oYvKKx4+FKVSC4fbjkjEbUCg9ibW03egZGuOECf5+aGUuMgCzS0X8j+AVfeefm2obZERcOcxm9x0
YjjTyrk2oIrXD/XADfivP3XLlVXz37diBmY+z6jvW5Zny1PXXys1LmA4+oZmrHWrvCxd+aHX+UdL
/ruVlxcOLtcmkjZXrWQPyM8VJHCH7CwLbbhZnNFRXcCdXMzAu02Sja2z1kwNial13V3JFRZ+9l2J
HBlUbN8YfffESodwIQ8B0eozQXdH6LefSV2c6fpdqOtZt32iqlaYHL9Lx8fSw+Jb17wCr0y+iyb8
tqaEvVfQNUEbC9qMN4UNxSBrLIkJirKaS+p57qaLmNxpEQOFLC9Kkr0IWO/L5zlBQhhAQdU9+gY/
q7moXtKJCVpb3Wtu9tCFVsqtQZ4upyHUZlqigxv0aDXy+VoBLYKsGNODHjJTsqpqW8/9h7DLM9mt
W7XPWT5XoZKqa9TSW8cm6rK0aX5GXUuPkKKA7DWDxv4zXDzSTy0IYWl41brwd69h47MPkWYfrKZE
PSCDLkmPJvzMKfJ1SkVFkB7iFVFMZ8JhHRhyo41ZM9yOJPvBVpBRcNqVRnFj07gzIfEkdfwswV9q
Hw4GapD/ZO/MlttIkyz9RFEW+2I2NhfYQYAkQIKUhJswkhJjXxH70/fnoezuSlZ15szNXI1ZLhIB
An/8m7sfP36c3iJ3VTl8KDnZInR+1iOFdubAo7ihUcPGosYYcGypGGhOmJhaXNcSYxHyaY24TFXB
Z4f+Gkzl4mjYs8INP40M6zR7IyVyTVbnkNHFNRkV/mOkxbNyo1RrKvHP9J1sG9lJldimQWfPsffc
Mr/aA5bVbQGr6Ji+863kc5hwvchMUQJ/u3SBcwfB/J6urtJD80hjGoxhfCjc5Br4qCtk2WeD3iaU
MCpEkpBWcox5CG7fM9vat3GODmD0oTTUBJk4Uh54MDIgSE7R5DPq+CJxXuZIe0ogv4wjjqLtbMdP
D1YFPDRaMqDkDGS0jm7jj8SfkHgOH2lA+kmjYSo4Xe1OR+wD7w1WvITyakiNcMNOmWC47wx47/iJ
DIl+25fh9m7HCqJkObI2sXDldLN3yI3QVVEoVL19pffbtbadi6mYO/EJfNZXcpxjpNzn0U/0jE82
s0YV4TENA7LBCGu3cYH0yif8xU/yRuiaad8hun0Lffcy74doCtCg0vC60aEii39q3ezaizcQObhC
sjQU4ryi8A69PUzQCvf6Q9M4ySpVOMiRdQjM4Jqz4lER2Ms2s576Nv7W0P0M7UwWu4EgRY37d3GE
5v0mDvsQF8/DmLzX8jbx+EajohwWjV63OIYoB6Y394LtvegpMwPDQ8+pQo93heKKfCAepM+y1lX4
BLS0HEitEt8ym6C0fGP5itaTvuqzACNuv3eA5YZ/2wXU9EAnxuuV2wWRFnem0oamdspROglGeWja
fZaRfTBukDXzZqMYyatwEQs/Qd4uO85XxG+N3DS/kvJlP9lQth2bAB+jNhjtM7q0BGxe8JkHHlUD
Y3QkVyNeJc+aRMnznPeUnFcXUZ6e8VMl5nWjsHbF+FEi3Qdl9KQgp6r0DvL8hyi/fb/xdSl6NXQ5
XVO6DL4uPAF0T5GLqhaZwkGpWeOelGrQoq5T6PDzPWfYUY5JrNIiIAaEQ4IAfbBBVU7IGT/apfyl
4ccpZ5iD8SnyiXUQ3UGRgKefocuA7BQGXHkWDAiCEH53tcvs8UXGM3jscmfAFqkG3axp2LaAUKll
bLMBa7wkg8oiTeGnIEKJSnzWRigbIENlj09JxsZPNSKtbFpJEmxtjvm1jIpTW1cna7wzb9kJ9SCa
W1sLx8tPtw7YqbJWsmNlW5KaPbkR7blLDiPo3s5JLdS3kB9W+Qx2cTIFJ1gvLxL6NRoUtzBXv3UV
3CxNQYaa6PGEgs7bULYUIeWgcHqnfFr2+JjKUHUD4x90t5/U0sjobhKvQUfdhTHXXdHo65/0l8b7
9+t+5abugz2x7AVIMbRgSpfp1JbSoJZe8UwS8mofhWPc9zeVCqWV4SGN00GH8tCrOTQU/9hIciyE
+uHLJS2bo7DXAH33lK7/vjsiLbn2rYbNKM2dpzO9bYTCGHuS3oM72TG3/NavrIkmauQSveSqv1s9
uR+5KeZF1rXpRn42+BuhKv3fgTuehZdogXrq4HF/dhlyo6yp8SInhiw3NlxNVglElEVCmgHZCcMr
N7PpFjEnqkWvWYYyM3mqrdUjtz0fypbuxNRYvtYBEuWeRZkuqW6EW4jujYm6TLZpMyUY+QqtXaDG
v3Z6ZlWVLz6PrYI+IEqCrLD2Fa9VjZ6sOBqQUk92mY1ROuq0dYNiJpEpONHPekBADds347eUjtzT
5PaBev9HlAN+29K+zxLIiIfyhm+gR+lxnvPiWwQEvZha5y7RrV0sNtDs6C80JJ8mbzL6AfYUsg2y
u2Qhs2Y4Fr5rUifc7AbPvMpB+5vndQVP+frAUGcRwfEMW/XUL6I+BVzjJAhtvlnMRBL/7EJ6LIpV
tTh0jlwLM7RQh/6lY9i30aR2P7/GbfQpVliOoDhfE/3WF9661587F+dAHICKAywTNSLTZHrWvk6r
E97DqQqCl4pgXNAW+Bgbko26g9AwvdJiB12VO7FYMv+zQbLW9Bq5R6yWqymD+hVjGrq6gMjH13iq
+2qV6kdgpUfxOg1LZjx0UTKpnijWRLTeXyewN+EtbtMaP2R0/QtNcg3hpEtiyysI/vXOJDVkPdpU
VqKFgrET57KA0bqI3wPIgron7ChB31PbOnSxfp1fRI4+W5ToRAScwVFNjzJieSzHpZRlqNNtYRPC
VVbHUR+4HOrCfggRppivQjOyeyRRaSJB77OVf6N9u2U8UciHL1FD/6LCHn1r2UHxXZSNWzn2s+GG
fwk1PkWC0YnBiou9q4II+BP+bu7ZqK0gWSBoBCUYFuSW25rCMirllejzBoi3oFH0epBS/ZveYQUn
Z1umVHSI7QWioszGgOBSBGwBqJPPzjDcxybXf6th1JUsoIVReBc1wT4YgeNsWANUtGkHOSyCfIl7
4UHeHst7nZsINvp9kSHslVzFT7f04ZTjTg0eF9Ds8GQBRkfGBmEmWQkIFQNrLLTFlJzRTEGVFPBp
G9Xp3sPepGIqggSwT5Olpiv8MrIhVWS5eagm6zO2z34TUVUvYJKns1fxfHRAohmos00Gq8bND7q6
HolUcOtwqEcvPhOg7oAV+tVUyReIeyC2Qp2mZJUNy94PP3yBjOwugCiqrAKI1bM3Pzuq3lNplQez
NXayAdxUESrKi39jmIUef7LpkTpdylm4+fZOdi/az1zAOvrV3e6/P0fLTBFVozOwuws88axZE2Ni
P3FsKFr/FWRLnSJurewu1nCkx9rF4Fz+9qR5q4PLxy75TnQ0CVg1Q2RdVZ7yID3JZ4kXG3LfkA6n
zNl+NAwKoFtbSP9+6cNe7+kAZe1LW7mjTgO4j73cEPG1afhY5Pl9OoVX0K9Tqkg8xvyJeUJZLdnM
VgsJxdvCdQtzk3oGJXgAUqox3Ou58wHjBR+LVpYhjBcIirQQQllfDTiHo0z57E0pareZDPenuK3y
1UjRQtKUqWoRoQbnod+gpJPUDJBlMMalxERyU5Q2b6TbxckmfoK5TrPwGskVtV3NRjTjgpq9q9nT
UKhLtlZ6BVLR1dy189aYr2N7QFiaC5/pG9toWSXhNpP4ToKQGFtvVs2DH2mrrI3fO+fdA8N3g3on
znfOOvsSFp2BiPiNNKc3d/CJytBF5ojmxTuinqtY4IauEIuCOzSqwkdtSu9TvJTAiKADZrif+Xte
Zs+FjkjDTX2qIyviMPrRbs6hie9lsiGKQy9ZitnB0jL9h9mG+9nKwNc7TGl4LzCmuE2KW7w5UYhf
yQy1PjpGVgPvfH7GGkcnkHNq9M96X/0y/ZrjwbOq0+3Zy58qCqhXc+CVa+njpKNPXrvBfd7QQXx0
0CCbT4NSIhBCdCKhzbyUVohPGsfqgYT6SXy+ghTEQF1SydXw1/aLhoP/xn6ZBsgUV6qjG9YXmbTJ
0lGZrEknqfoEJRVe7u2WbxD1fTEbcKmUXImSUt6W1JdqOE8amKA1kasJerdeFDc6BtPmqUVb1D4V
troWPWdBjvzMO/nqW9yqw2JScf8ouEYtZBouAgClNiz7LkabmWwWbrdCzRuU/hnnmTTqYnEqT8bg
bv32YVLH+9gjRaRJJ2bTBsCZgcccfEdQ2MpqzlYFolnmZgKWgedDTkwDVZozVZLviiiaQj6T/8TU
C5sG99CgGy9Jo70iuL70engoE21ZpwjkzIoBI6TxX9GZyCk31bPqhs9BD9ak34q9NTjXsNGKZQJg
V7kPTsPGSRA3GMA0oWPtu1T9DErtmYK/hqZKG8NoP9NtOrT2drLJ745K/R06B13HIa4uHYfOTIYM
v2+wXySrTdWlaL0EPVbMF0nfjfQ6U4xXyYrOOVW6g6C13f7Ek+apbL52hghdd9jQB0+UdXmAouHn
Q+E+FEI7dinUcZ3izsvpBkplXLguqvglt+715ilNhoNMknDIrcw+dSiJ0CYBpz37OSOMDX1VO6hO
8A7g37fQTTpgpHBoImIJ8jqBtRNYuCHnOqIyIpiv7AZlMF6iQHuB+xyMCLsUVHi7jzcwiWVZCpSn
oZ4RKlhZu/GgOff36TBcCldrqYpXftrJpWIhLb14i5pke3PyR0H0FCPYF4VQ/YqN/B029oObk6zp
ybmmiE3MCF+XPJTWtyKzvqUWew8kp1hOuXXyjPo5VFGj7ZjwW5wek6I+z3lFRdBFP2LXpCprU5Xq
SxBAnQd3B50SINzwiBLAumcoeegu3RByS9rMNa3WF0GR/iIDQs1Dzr0ByFrMiK7AzhH9dsbO3A4Z
lw7bjlKuU9gRJM7nIjatvVn1y78+19a/c0tdIjVPjjSZ9C9uaUZeQA0yOpuHGaYwTE+aKANGGjG9
pSnk2KsPp1WWuTkto/rT9qgkvQghonbMnS1Yoz2Dgf6lVqZgQXEfzJ6KqA4HEDdthjvEBZ39HfkJ
vRf3kTI+lDQRQOaqPdhpu6cx3w6RtaMY7tnFa7z4qNC8jX657rRLKeNqcu1RLJKSZIhxV4+pTjol
cK2LWMk5zqUOhT1SOQh6G/s5kJktUWw4d7Avzp6n/Mo8vvSvJ9AUTP6LX+/AfzEdU7fRavyaZo/M
tJ/aG9aw0c0Xq15TrRdBj+YOkeyK76ffveyHC9l3qcSELWDLtiSrbT3fFWG3mtMokiQtg2ajygU4
6s+jrTx3wfSi1OQ1sp6G0zEFpvNRVYRxIKC9TUp5vs4EqZeUC3tjSpOfAsFH8KWXt4Gardjv0Jwa
yQMk+gvJe2T7EmQyzHBcdpImpxZm/JstZfyLpTAt2zYg9NCqFhUETbbcPxEPJsT2Ikfp6B6PJtje
sKTjBV6IXhwpKQcq0gi0UuXiJyPp5q59Lp3h/BsaFZRJaqYA247iRXEttkuEOInZnbXn2jtVXMUR
lnTpUhc+kcOtoiO8gAf8tTlR1weWtQjN57rpHqYIdY9WgqQwxY/vF5pPVQeKdZIVhXpBIuZvNsOc
oPnTZkDPQIUjBUvGhSvzNYHT1vJTA2Oj5hwgCVBsug/choyaoPBz6ilSqEztRQ13kU11en0OemNn
jO3GVaCkimGfATgJDsSZqbP40Ye1PjjrvKrvwyL59LL0b0LTL9Ks4OEyaJaJSfR0yD1fsk6RSj1s
MXrq0oWKrCnVBc4DwA41yYhQLHKCnc4h9WJ5p1s7IMkQPiWoPUPe8dECQTsiyJK/2UJor349VYyJ
psXEyyqsMqDDP++huMUZdluqnKIuu3pJgRAbwYwg6q5BE7AbVleQVaEtZLjIc/g249SDHTx6wVNX
Nkhjw18QmLUY7YsxVuhOR/B+zaMgIgJ2Trr9WLjHyeXGQ8rrtqiUdKtH9NP7HQWn0adGZ9wADnM8
hXt1mBPlvuxS+fXRHc+t/T4HV3N0MtMhOkW/A4mlbk+hawYisWAJngCOcmPKD9yWAkxapOaL+MYm
mcMyGwZEWuB5R6ZPHSnAoube7j3FecjQelsOCcBfllPEv7HGGrsoeAcU+zcyF7hA7Cp5JImj5ms1
itp9Q57QBLucIdc5PGlzuR+NG22xJBKc8ykSXSGqGmgmEk+EhiiQXyfkIBAVQ2pNUGnFrmjmq77N
hINUaU5T4f2QZEMwgQJImqW24jOhz2MuuSLN63/E5MATIiuyddohoKWCB5U61sPvLUVgJT0qc2/Y
WckNt9ldG5G/FrjFloWawcuckFES4PGYnsJQ3Qd5RYUTUezY46m3g3G17R0p0J3W2M4ip4/KjKnq
UP5a3wRKlowG6USBeB0K17ITjOVPIyg+LSs5hsT2jTE9tiKCBl9k3jShJB5ol/s6hreDwPlJgl92
S+4DNfvM9f5Jp+Go3D264Kymmm7ztHqg28NF0j1z5DIayS+TutE5vKKwBEIsbG27yZgotGHC8NPs
uaQUNX4bch3VvjlmFSNY+f49ZSYRO6HalBPe8gxMZZN+bVWAfDr/sB2EY1KNKYTEfRf+QZ5xiPND
yRhUU0N99O1v0tGm+mfZ+flmIBOtaTpCg6auaV98fpDS1DQBxZdyecex9Rus4+sl+hbQQcJ7yb1Y
CWBFf2eRJNGhl1uKcUnD/Eh93ilknwx5DicwP0omq23eUK4+WwDPg6D3cs9XGuk/Ku9oUpQuJGkh
cLKcFUlMCfhVqv4j7SJIh0qOydRs9B/jmhI/3Vw16jn0EVORD6IJYlz+kp3Tk6dqp2cBbm0j/JTE
qYzAvekXGJ1iA+Zzm3NQOdvycZ+/8TQ7fG/rIF6Gts5SC9spjMkO+Yj30nOM8CuneANu7VsSm+QW
SA/5CFaL1t8KfZ4deyK3SI4L06nDMZz/EIyPihb8GKP6aoLtLctBEL/8Krs4M6H1BIBT2oh2k0Bi
gkH4UUJ6yFHmjV7O2BZeVAKzwfOrp97i4phXXhc7Y5fPHinqRZWCNb3+AgHG4ZQ8geB4csRdg1IL
7s4xhVKJ9F0uDKO+iK9yOQVhsbFga82XlKxamxNYRc7aqO7RJblodrRLp/TcOaO+FhREYQPOO8IB
9mFTPyN5uQIPuKg98rWSW5sho/lKHKMSXiUld4WXXp2yx6GLn5Ob3FjyRsVt77qcxpc4wS7zx35O
HhIPAa/afYg5qhIkz5dxRkbTMK0jRbiYcm7kgWbwQQos/0y6jkwLmQnBvvQsfnMVatw4Gx5JrTmV
qEkq0QnTZw5ejhu8dARSkYdHhh2JTcIrHsV3aMc9v99WzUcT3dRE4DjHDa6wnnmJlrC3R8Xjavyd
jK5I43Ew6PENGYT2R8xdrEhCgmuNeRKzM9OONQTfIpQhf8NE8wzNqUkBiOJY+aV19Bqn8N+vJB/I
vpCt3Kn+U+09i68tg6PQ6+TkXKrhEB8IMl+p9ZyPiAGRyR7UVZlrH1R8w3SGPNCQpCvHoxTezYTh
RHSWa6I1xDZ4pFSeS+W9iPr/hq50IMEqSJUnGTTCqS9UVQLZWj9MV72OmFl4QxhIKyLdVphPgh6q
qOJl6sd/e25UraxcX/n4jW1agbPw7mX4qSdbXsjTVrqmIKlEY5LTAQP0OAQcgNG6QLWeadbJRN2I
qWx/ZwzJp0i+JXHTs1l366inbEDNiDRwCOktakGKm1zlUA2HXEDUeUchHrqe8JUkMSsZrEas3py5
bGjjoqkxzY9wuSQNLOCXsCP81mgBBRDCgtJISTuFXUZzpjFu7dwJOCYGQdJE8n61xCcgDJmwt318
qX0aagiNLAbtptUOJbpi0gXKks0s6UWXxctzfz2D5D3INRnW0i6vgjbOxiJo4quY2lxi/THaTvFD
ckOGNwpROdEAquTk3PJnM2vvx256wVuiLrp51GpSpQ0kQz5UPE35YPqHfhoUuEXc1WK7JHNtUzsF
K17UfxibTJwvW3hGkGZosTX0O0Pnt+aCxkEvv9vVs2v+BB1+y4tkE3Te4adlVRb95cGp8snYdeiB
6Uh3oavJdPVx9z4MfHBjwo3gbA+5fSn5wGLkAJbkl2wbAJy9kS5llFGurboeRQfQyWXj+fmy6bli
BWOMnZCz456zmUcqKdqyC38OdGsv+Uix7DecI5lLmkuix2deNMXdzSHd/68O+Z+qQ8T7/p+rQ7bR
e/2WNm/1P1eGyK/8URli/cMwHNv0XB21Q+jeDvHDH5UhvATRWSW/p9NfQaeE6L8qQwz7H0RJOi9a
tOcgUuSlPypD5CW63MCEcjSUHAwCkv8sXTn9DrZuX/7+p5oF7wu9yuYTDFW3Ced08iM4q3+OJTpT
ZRhl8UmHMedZf9PX/brN6Mq7zj/KY1stCHzeABlW2X121jbOLn2Ov6v3/UO2M+8Q2OVOTvf1PnuK
goW9zTe3ZbUwt/pyOravxYN7BuJ8sAFIlsrO34pKxhJhyq2x4ec7Z1c+u3faitYPW2fT7Zu9uU7u
rPdkHf/Q1+Zd++re5Y/Vlhpz5TE4pCf8UH1agnWW0HRwBSCafDpIYy865FIvhGHG0b0zdsl62ozo
SyyjfXIfP49rfaksi+10CO7GF/st3Y/XsV9DUlDezV/NhSKW4Xv/ap79s3E0Xw0O5B6hpV1BydYJ
jS/s7JuLw380vhvfhz0vPDV7pAa3yVP7Wj0Eu/EVfMraRDvupQ3FYBd7O66tTX8/7dW1suge7VdU
lXfWwb6rf1BqwdOSfhwW9lK9C576O/3utlaXxirZlZd63xz1rbYaVvYyu6+WE08D1ZKhUx25n95D
boof/bY81Tt65TxG9+Fzt9e+6Xv/hFaWlAGArK8n5B4Rf8amno1KxPoBM3D+k3vn3FgQa2BDLNPH
QaFvHjrhK/dXhr4d4mU3MkdL9PxppAgzMX+xHgdKhUyin70TbhCV8BFsvrs94I3an0lEM4VF8zyc
xwflA828XX/QNsFZPU0Xet5u8qO36bfhpt3qd8P36TCssnO91g7hxl4V2/bhdq7gW/wEAB1fM1ht
C+tb/xT/hE5bPFXOsnkcmIvqbtgFwzI5d3vkUDbJ/naJXkApcVGTYDOMEBXXJan9N/2MGvyq31PK
vg5RCIrXwTsUKuPiPI+fKGVr7BbMUWqsrGyjdXd6eG6gNBorisPv/J2xDtckL6mccNb0XktX9XP8
gSAFXeO5ijso9srST1YDSG2HmjZSEKuerhAXe90uux9Mlr5moC+OutRP40vzWP+M5deWFsCEtqiu
FQIKi/4BpxgVd1pwtuvbstkZD6iLASOUBhgoHs6yPoWIz7zYd9Gd8dSele/6Z7Mf9vVPiHeMn9aw
t0dEVyhssuuSND2Hzjr6zaU6uc+VjrCobdHJADvwTSWHPSzJ9FfPxmtwGUIah/nL4Jf6ndIPBNbw
aXHMB0SuKCDOSLj9aErqj5bDRfp5QRBQj9baC/f1hNZE8HF7VNMNBe9N9pNmJsZnpqIN+9N5ntL4
AWaOh5r0Csh+AIwnf+CEj/0V8S+aTyKvus6QF80ORnx2f9XFPQ0Sti1a7fQ/QYR4y9uaBSLV6dbf
0KgwoTPuulkGKw0peO/HOL431Ec7l3ztfrvZa2fNiTgQWuzcXx3sR3A9xcEVXbkrhdYbLZIx+Y6E
2A+YqEWxIu9iPsRb78cdYkEZ3KGlswVauJO2wi935O/Y38PnuV2b3ibZ/MCCUtI9fH5SpfxYPOfn
9Oxsh11DCnCZ7WmO/R0psZA+GYv4grkOH/kEQMksWQd36Jk8U++Ndr3yg1jWoRHZOtEPVWwsWvMU
l3CvKW7nIsmh7nBRhu0dLbomegQ7G9qz7CoVr3VdIvIcUzqK3g5KphZF2GfP31fFuSnOOjQND1Fl
BY2O+94isNuZA6ntpR6dm2rl4ypfqZ6hHp9yajtbgKV/u10AXPOMSo4VytT6nmylE1asiYWAGzLk
sKuiD5O63cl/zQLC2JWjkVxZIrI7xD81mOknpd+331VzMSwnc2Fsx2RLg8FkC6WhDykuulcVjsCn
eRiRoLP8aKVPKVrEZ3hfeftGG4zHAfJrZlLVFi1cGgaum/v4eHvT+LXxrtpCSkeSdzA/1GZaESf6
Jp0IJtpbrFv+p2vDuhmrdazQwXTr060qsxfVi8Xm+FUf/EN2QgZCqclSEYqs7W4TRnduc4hePYT3
8hYex8V6vmUOtTJvTQNv+DhuK+9IJsZNL43Jemvnyq8hwAqBNGTLnTNy63B8XERXB1rKTPiQ9xV/
qslxmQsVyNiMKXw4uom+G156kVPVsmQfDYdJ6WxJPF+QKDq6wNjfEz9510fCKWKmzP/hI9FKwwKu
OjhECEitSntZJot0zcVL42+S0N+6F0gVj/THjh7z84tNj3lu/EX9ZB7iF4ov1jWyD7d3ehBQBKQu
3/W1emYHNP0ZORL6gq/s234YacvxVj416buysU7dlvKZA5riL/2u3HInrPSdv55+9fv63l+bW+Ty
F4SES2UfbpHi24VrvPvvxok8+6/2EF51wuyFetA+7DUbwD9or1SDv3d3jUW3lVP1rt/XL7SH8HeU
GFYLg6xmek7vrRNpk9s7qmG2v+p+tY/aKwJ43n0RLSCPushluss0Wlqv/bE6di+NjepiWELeW2jL
4Vf3EOlLpMEN2La0l3kKg71frDTtoA8ffm3Dqfhd8vX/xq2Vb/koyrGOAjjS//t//fGtUkr8p7/A
zyS9d25/1ePTr1ubNv/pqck7/09f/KM4GfFOipM//kevFT/vL7xWhpDffo1/clr5jT+cVh3vk0Jh
apYphvFMXNP/clr1f1DTThdIsE7wZ7xHXvqjnNn0/uEYBv6sisNLkxpJbfzhtPKSQZkzWLWm0aiL
l/9vnNZ/4fc5Js2FcFhVsDcqQawv/L6udgqPIsQBlUzaFNg0INU/qH9FKOE0EcXlWrX07dekP7bG
SUr4Pf+kW+9dp9N0hTLX6EwkuDDH05SjRo+Emo92KbpK40cDC/6f5vUPh/tPDvYXqP7LUO0v7nVw
UxoY9SnOXne91cfbdO2sZhEbJoSio8Zh+Ouv062vVTLzF5quB5OOkgld/VLKlI5+VtJxfljIvDR9
vTMdrBV/TuFMTfoxRwAI7g+yrcnCzD/q8jwgEZR0Ry883lA4Ls5j9ZFxKUXOYrppZFqOGXR3RVmN
1KC+0lK378HZ9KMfQYrhQ3L9VW/qJXOvoLk8DK8jOrRj+M2Jjln/kfAOzfro6w87OFdUO5AdplOR
tuDrekz81CHayXva8lUPl0T9VQpBsYZjnywYaDp8DNk5FiaTlBCvwueq2dDraLI/uqECmPrQiRKs
YG3rH1Sr9IMUNclnTyH6Djla8H6/afwPRoeWfuCfGEhNM4TQQcyq2CrKPXOQGq9ZezSSo7RoMW7w
ccIQp/JDI7JW+ZzULInMtQXDKKlpS4tX233F5pKnW2dDTPXUhxIcW35Glrs/OuqD/2k1rwXZe8qv
o48U6T63H1YxQj3tsGrsgz9S9xB9uGq94IeOTbF3tFazYwqaz740FUQo+9dgAPsMjjmLYThYAZtt
HRyb6lgDgwvvQ1NeFRojUJvca8BHoJbuu9bEW3lnBkkpnWgCd0j9Qzx+9OVRzobMYwdFPtzxjQ7g
qle/1uk3+Q3Tf/VDem/BpKDYfNHQtQJhDuqxD9CKId7br6N2gnTWlcc0WRX0VbwBHPI0ogymZcRL
J5kxg3GURbzo+4rOI/HWoGJrgH5MTmPh8O/s5wBZuIe6+bDCs5xAGT+8+Nw7wNknZ3NSGSZfCPTd
oCSIGvxCi898PeJdfDDTZXzU5kmOf8lbijNrX7cf8tUh+qmJ+Rqx42VcvKunl4lSsWY+lufI6HkG
diYbpymPqvTqOUUpTdZQrKdshx8n/iHvzxU1MtwWfDiFHfq8YzgLrBo/EeHu2yGPjAVlxH+T3vuX
NKmcYLQgYFZpDvRljXv5nzPEhhK5qXNrMIR2toqAJkcKw4++flUioriGIeScL267+NgQPGmkUzqa
EANsUnq9QLBoZ1CQw0rEBruCGij3mkDX6v7urvmayZZxwrIG3NDQ/f4XuYMQMLlrOq62DoNe3K78
Q/9Dudrovs51Z4bW39xuUAb+zXXqgX5QNGW4FGh/uU6bpor6nt20cNU7DV/aR7JFRe696ekySxo9
znYeZCqNKDcrc6wAERjqmYpLTfATIm1ISMwzcUNDySerBL+OIkIoCQ0o4raOTbQin+S3+Ft0O9AG
zKFn0fzuiDRGkKOV8KT0qKw36YqORKgwNwtjNFby2dUNppNCbUBrzUX4wHRUN1kUS14joyG5SmuY
9Hmyia+oqy+QZi+vPSEnRmFYDbQVDEeLfu9P+KnajSq0GzmBa+qDr6cyLEXlOdFkpYSYrUG/Kp8m
UHqGWAQtYwI0obpmkbgALMGbPJLMR2A8NeggGkR6QfzM9zjaU52+WXSl6VxlJ4O2rKPF1ohNPrTS
ljYvjeq1K7UlW42+bXs/tEGGsVnDEysss1tP83ozlTGP5TJBapviC9ICqBE7xwuUJKzU9io/kGEx
/xqPnVVHy3ni5VrhwfWVpj6R9GHtWBxRLXDLa0FRo4xHbdSNDBtXZOPXwb6rWcnwp6uBTnE5IuNe
jjwY4xKZ+olljAjlyvGJT+umealz84lVtG9bmQ3UTspgJYcAYd+FTArDY1IrnoV3efZ9XFTkTxHl
m09cQcaIbiWLNBXSCp9OLB8gQhujy01qf36qkNK2NoBxw4xiCpSJvOZ4lXk3DI1+BOOClpJ4+jJ2
BjNvUKTTUuqMk7qZFyijSOFGjy4ZkPxc/j7Ad2nSdpuP13KALAsHXnkj20BrjQ+/vKvDbf4T8cE1
6yyrVsOuYe6rUJf/IWK8kfmTJ2G95XtkC/ZEgSv5g7x7YrOgMLKWfSpb4JbRfjFuxXaxwjUXIX9i
Elk1OjKDU7OI6K1SiyYvaPWWvKPMjbgvCTZF5bTFubbseU52CYsw2FebjnuT/cTBks1Bx65lw5AS
zVj5BAbJyLkTY76rH/wYJu2xq7ZluTUKdknHe2i4HNwP7BH54PmKY1G/mberDLi7yeLQVlzNl2wo
h95j3HAT7Wxo9wanFVyDo8llJCNksA0zTP5gyZt0xspPZNiB95Tr+ipkZXOEbmR5VHep8pjQueXy
kp1G68f5OYe2WhcghUrgr7WQHg3GU35jW922Vkf7Fy5e+a4yi6isYPaJXmRWKUtcyYmSnVPfUGtz
nlLK1pjYGpiRp1Z6foHlGFN2P9bUALfvM3XDsVDcK62Y+DV6YvJUeU2RpUu7HzY/NwXropg+6vWP
jCRBbBQ2v9E+yQDkM0s13cnnmdHVByqLWHmLYqja9Xct/mdYM/0J8Rk9NgemLefwdRbMp+jK5HAy
5CFSOSj9VsxNoqGMximQZ2nZqvJyBkgkS8nvaMhcQT7tyVnKJ8mlJJta0bgHx6cCAihZlvm+8oP3
tEFoXFvKZMpoGb5cZLV67+qfKqCKvCB2jW1kgDqwoabsmVGFSNm1Vb6sazqYsQe4odhcN5JyCk4F
C8A+kqlU9KsHNQYb1PIWku0rOTvt9DRwabhdDS8S5wsrlQPWJZw5mV3fo7jUodcpcy9Lw02kcwUH
5bM8qqwXp8LDLsg3iKWlmIstJGuOZtFSLlTGRaduXFI6Um7sBM63YJTH3kmkpRZuEUcIG2JVW3YB
D1eaJmHwbet6b7FyiuhqQ/Z+JYOSX2z7LXV680THCJATD0HculgKpS2aWAaPB5G5FgNm0oJjsmgZ
C7gpDzlhEKsxo6/3U0qgLbMt9kL2mNgPoa/zktyKk30y/VWusEudaWMHUDCme6pRReffLdSN7GPZ
uzJFLIHMxcgXySXoca3LzEeArPXtSXaHyzzTaQgAOUVXlTlPAFujZivmky+cl4OJEoOAlajN3/ew
mK7fRqPFXRWjbFGBJHZmvl/5mZjKYcDGcnbFGoX1lXMn9prLjF9VUp3iQyZdE9Ppl9kq5ExwlLn8
xttR7kCI8Ev5aF4Ihiv/ZV86HAg5FPLzkk3Hx46c8sBgiIGx6u10peKbksxcvrJ9LL6oOMpewnrJ
N4ubQLKOriRcKZhoeRC515KWom/uMbHhfJmsDgumM91ycfx1vPdvoj1X1T3bQXDKNAzvC5sw6VOj
81HdEhvGseUf2TyyGMyEGJW//rp/55u6KiCy6VKor+Kk/tk3NSsk8bro9/eJcQ8IbZhNrglZMDwG
uZ4bmMRGGtJ5+M4Yd0XNtHBW3OKRO4rbQrwotgOrNXKyPpmbvx7kvwuBXRvfWXchyMFD/xICDyg2
0AAyGOiX2yxMC6OEmRTnjJGqeAwiQcRMyYjFdZVzhgMif2QW2QUZ6MAYPE/mUUy63HHzfUdvHRwW
7pzfLgbtsUmNYM7FlHXTVS4zuU+r4M2zDhlCZFxdbl+uLTYAV72cTDGBdNVaiw9iAdWL95Fyj9bY
ij6/Wjj3w5PsFPlhxZXDyUIgdCkbh9LV1V9PlCE8wX8mZOLBu7YNvZlcokoXVdld/8RFpY1wbqqB
0yPqE2zk+TH6nKf/YO9MlutGsjT9RF4GOAYHNr3gne8lxVGUqA1MEhmY5xlPX59fZWVJV2qxetPW
izaLyIzMkEQMDvdz/vMPuhDpAKGH5oUJCWe5s1xzIFEb6MpC780uZYzeE/Q/G1TA5/2aB8wJ5MMr
zBOYGByrepPSB4Euu3iuapFrPqS/34Tp/ukbcF1P6Y8Ab7tLjrEcJqsfXMKz9MfG2+ZSY/Ol8HZK
nWtZ3jp+A/qJUoTpuxR6G1ZftPpHl3KUu7oS4pdRvVWvQj30IUUbv5BqWdcAqqEw40zTRR79FD9G
zj2yqS9613Ba67zhLiGcOLzjh3ZH3aV/Ofp4/Z7HnPfMs9F/61NEfzb8IPgQazXTmrD7UFXp6kP/
G101sL70MTNyFbr24rjAb+5cJuiz93wucaBkKd4Gm8n4pv+EgsqgVKjr2Y90Ydy3Bv5M7Pnug67P
z3fNL9MFNhUeq45/ouSjaWo2ehHqI1jXC7quOD+pHxuWLt0kzBYhODZ+FH0WKRIe++aPIkIvXF04
dHm+1lWWPlv1oajPUmA6iNWvjYkpqPOFz123UhycMc9c9zDadkB/gzpAXv/tq01S5njl8PDR7dJo
6T+ZPVfvHgEmY5x67L76KFP2+XrQUq9LLKnUnf5OrAddF+gzqeJI5nIpAMvEhtV5rU82fnubiI2B
mKm51vcIyU7/nyJ+1NWJfpejp51Y2SuoJvjxbKH69evzg9/y92X7p0WrDBfTSKAbLTD49dOLoNUQ
mG6Nek3qOr0Lt7r40RUEt8pPPv+4/zvw9s/o9v+6edw+nQHufwPePyDuf//P/zfwb5Dhn16Ixtd/
MfU8vjUX8Pf5N/wb/wZ64TTVhjMWxG/FCfIv0obE6ZOgCIxMXHiQlqWl2f+NfyNyQO0IFAKZAnT8
Z/zbdCVgrWlD27ag//+f4N+/rx2ADw/uHVaeksu7OPR7YquJNE7Gq7J4QxEXk7vDsKkFDAsy/7zZ
/vRo/kcYts+FW1glWooiw72gwKdTayb1FBDSmVwvkt7zdhmeZ/k65aeBmdXff5h5SatVkGXgoUiF
G9cfCPc45dcCHg3+wHyVGbPnvahukxwCFubPg/um99FeHlr7sQ2usM45ZoW5dQ2ahXBH6ug7lwPZ
5vKQdAzDgcLsORJzT3U5bJBhU8wisTHzcZfHxriGkcalMc1som1F/HdQfNdnQB3AT2uvTZ82DYfC
wBjvmq4gWzG4SZdvscCOunK9g1kY2AZaRzhoR6id97XjfrBETxfh3maN+20Oi+uF3rwuGR1P/j3d
/5A2z+kw46jw1Pb/mOye9VJvasydSz3gRAFpAfEbb1bL4B0yTDl80/hDRLFO4QtunRFrGrbPxMtg
Rn07Q9olC/TKxBI/YZIthgHRO/U+ZXnmHWRPGHUYaEStTTgYWFX1slyNkCKKskJmo4jwRjTC75wR
tuL1k7gNfobULASYadjhXBdzjgQJBtrWKwEdeLwtzAqAAeZ+PeO5nuB5HnFMCCwlPRNpNDflOxh0
Ta+UbQ3theyx01R7e1wP6NSc6BbiA6GEVFuCXBtKixijg/J8NONpezWbzw7cUl4VGa5050630s0j
enSnpmXp6C9nZOw0ZP4rcTerOqB7BB2tnxenAF2HjlRifo8x3sxsGyE3P8pasn3nauf1jJixGcDe
WpNOjJE7Effpc7zA1DCIvu3p579UHJ6Fro7KZ+45SO/gqGjMqFO4kodv9sRU9jkjodbk1vWJ7U5E
obSwPltoRgNnFqd2HNpXjW4yJbfSXMcjp3xL1Ergr0gj3oQ7c3yFWI6uDsrlawXscUYEZmMT8ir0
Jdj4NRJ0hCzIwuFpgcvdrfKhXxeQkE0YKHFG/Ka9rehvGHRsPJvIci+517era9wlwFPf7oGW5SrX
RzzpdqN4hRhN2TAiJhoe0vre8JFrtNBh0N5E1jrGNziobyvCmlw4BkXxOtC0mTOuf1hyL55WDt5a
4oMuIHh7Be9pptNd2mexfDEJHR8ItUzMemOGb1hwIQug+nxsR5YJ76WN4GMx7rbgIujCzceDL6tx
zaaD1//uDDrx6/R7iGkQh5pyvH9oi1vBF+kGDyyJAPijx3JgkuAJlrkRYbRxc9yOF/IIWCaKUt4A
PlQMkha8qoq4IVc4PZXTbqlhrVcBigxApZEkxVxQvIB5+Q/6Ds3kTRe6LSnruN2vAlj5RhvuNPxi
EzUAtbfLCNAoUR3zzTaS+6FFcDL/fNLPHfMLEpWi5K1hERP5KUaBftJh6byZ5c6pXyderBER1MTi
040qj7LWjJOMKRVGswWFeEDd1S5knKjqQ4fHiQGdAfa99jB8ZkfDDm35WGFMaTZ46fY5hm/TR6uE
jJraN3iJ7WosfwMpd05MEK2xYuy7ltV+IRTE53r1vzXMalPx4eM1O1ZUyizPyrFWg3xLcdIHVYtJ
WG9ITbeseT3UzyYZ4FXfbLPyFQdMYHNm30fPNNG8wrWb7pX9aPK6ysDAip6LGt8kIVsKOKMhJiIG
xoh5S1ELlldjhk+42tzs2pj0TNpuXXr61HNcX++m9zSkB6OmRWILGfAtyVleutwteEJaUlpTWOum
tKrLK7d+08WcAouVX5L0a1Tw/MuauA3vW9HY8LrcD0vPNsSGF1Serg5Bq6boc1YCo+bsgPzh+kPl
O0CZhXsmlSGXpE8nE6tem6rfAuF0TDYwN903rGGRPEPnbluaSIp2h28xq1/VhBHGREjAc8NHFLOX
yvxNQzmKGAku1h77VUvuu97HMaQjXpAdbIL4MuG9D1takB+eYghDJ52A7hDCxk1xLI60BzOGnk3H
xOu27sOtX8stJhwRLR7TUAM0HVfbbRuTbMNstWnFyPBcbjM3O442tbSXERXrinXP0EwBcE6Kl9LB
TJ7zvQSPN7jWOH8zhoasUOAnXorFg8kVMBzBQ/Kh0ZX8eIt6GjDEWVc1wvBwo/eglHc8IgLpQpfk
22xf4O2ZtfV6cjBL4AAqQHT1myNX4so9IhI91+TI265Kn7C7uDlM9rQ3BHZT6AHnxn+pHIKOO/u6
zwNyZ1O9tMPd/y+c/0ocOaMA/3vmyKopv3bx15+JI+ff8aNyNv3/QOhLPpFP9+9gZ0rp+qNwNq3/
sD0PqAoZJdXr2ZPpv+pm9z8cy0P5bbiea0CS/qluxiHf03716C5pkmx40P9FmfkfkJ31H/QT3qEk
1qHAZHBWIKDg6Swvpoe4803LoCCDYkmxKQd0G4lXYgaF3zUDDOxH/KrKD0Ut3dXkYFOXAt8cF8RN
+6SLP5+DyxoZVXuL8TDuGeY7PeHv1+dQXbtMN0mIozf0LxRlxPKm4YAZLbj6pnHmGbfsirrDCL+n
gcuOkKCUwPkV7KErqEuIeMzYil2rPgyuj2VQLveYTN5DE3ynJv+14+DBcWG+pBqn4eDi5AXhpqBI
wn61CVdjz5GGAelaTtENehGyoxZSovtMHajnsaxT07dzCq6HpAs1dXw9BjB7PQVlA4EuwtJ613ZZ
BZFhuH3nIi9MOM5XaZt01I7N4tP1+q89dSAdYzEKN4RRS4aSKHNvtURQPlFYQw+EuVQcSlt8bPvw
Y8QRvBPuhLW5ndw2giOhZ1c51L4NpblNX6dxKT+FafABj43PCSLetdO5DfYPQbtWEEKYbhIgFMU5
weRxER2n2JyvCtyhryrbbPalR4UjRVLu236OVnHrGPfT+m2ZQvbamLj7POnjDZFc4aHFCm9loB+6
cY1hZ2alwunbQqM34aWX5g4GtWq6Qe2GYsdzD5ZKvb3TVxXnPt7cjigYFKrqymuWYIshJIReLz4F
YOgnXuU+HPr0NIvQuhokk604bd2dEwrylqZK3qJ2Q9W7bJNqitZopWrkOpBS07bHAjMvTpYoqSWr
8pgrh/aP8LEPFb/02Fslol+Z7WuyWw6kfo5bk7y/bQfCkwlc492hWyty+k6Nj/dGbBOWS7hVsx/y
5uinxrOJ2QwMwCxcR51KuGtJdpg7tyu8Xo+hk/qMRbzkKL3qW59b2Y1pz2+wIoJdli4TaV4xfURN
0lVmFs8R3qZYXQYn1WfO9p1FpdfMf0OkP9aURLBPFprhwcbQX8ZPEGkz9UmUu0ZIO7WSxQBy5HT2
rrfVETrgsgumpOAhZJI2ZYoxJZ5eyxGrh3QYzc9/v5Qztn55KSD94PxQ7PjrQvXt0TLnoRcRZb10
B4Nt+CrPfZ2Wti1HmJGZsqBDTNa2x5Nsy8J/FnFhr0e/jNammwZQW8Ffk3i019ZcTR/m8sUbVHjM
s9bdmr36R4wy3ITEBWKa1W7yMnmqCZvejAR3j6p2NudwzXLElsFJrEcINpJytTn9/S5NDSZc3KVj
+NBJfA4LyIcXD5x9qDGaCa6Oj1flTd/n9Uk8jFgZrr3InpjOIEw+uB1mK2o/yDrb4ZiI91sf53y3
3jvd/wUYcX79iHZMyXkF04VF8OvrV+U42Ui/Ke3qb1AbX61IWfe9ld2yXeIVJ5lDBSVdm9BBrUNc
tStDUIgu4KZZ9RF7lehYRcho+2qAoq7euTw2sD88LUg4FJXEIrtnNOrn5VmUUe9hNAtNe/zklo21
s3rLu3K95YbMI2ZXiXVKquXFtfpoDxxO5ERF+uNCsjdubKp6SeDm9UHe3tpiwk5WGMeuz+L9MhfR
LWt71bYkF495FhAdPcJ7k953dOrtsfKSm2lg7CyCNlilrXMXtYTwCkiDIZpDeypfXqsyZ2MbQoyg
nPB5mrx7h3+dlmX22VPRfSwFsv+xJDo9yv6ZvXSGjYMwSFbzDV60TrN015XOLPGgBzZNc9V2BGWp
GNC7xywvqKdVWIvgSNwXmpuleikJp9x4QenvcBLyON+ncF9NwzdzIm0xWx75UemxnOtsU+I9f5hi
JpmY8fVQ9qvoaBvLsJahh0Fa52IjTaaBMTfzIalcDOWG79hehkfWm7Mp2erXMhgpHJzJvjKseD/W
sj15fY31WdM8Bf5wEyodVp/fEC6r9kTz4BqzTCMd/nBMouxTwFTnmGMVxqCpWVjMd3aXDHzMdb9J
Ksd4JhiXZIzMvqvE6Ky7XMqPKWXHWtF2pK7Xb6p+aDeNTYaGbdFgEN1YbfO4MdZB1nurtC6I1BiD
l2wkbIFivfR78o79ckMkChkgfrshkbg7zNN46MSjqJzhFl+GbxlPfZsZ/i36U+bMMt4HS/Xd60fx
0VXJSS4mm1xYfRr1bIUh94S4qNo7LK9HdsGPHT40ntGZJ7wGbtKq4+dKO976HXcVDu6uUhzEeWu0
e7lUxS7FbXjZNIkVbNhbfbq9wD1wCq59cmKAMko490xzx55s5dipFeeLBc0gemUS35KnwxiXMoAx
H2F8k1E3KzOvp7smHIKjj2uKfmhe7XyyzeFT6OAIM/Anyka9ZYHRHsKqQ1QMveLGLNu7ycQ01kuX
cicrojgtRFAQIBmK9HQvkDcBBlIY62mYadlEAiHeGN+s3D9EKYwbYcW4IyOZsWwVUBBER77LUzfP
W1yy8C6JQmyk1PhPiNkq6l5+SA590g3jN6sOSBxTC+fj5NXYu4rwiCnYv3J/3FWWHGZyE1dJOJVH
e/CcdYmx4BpKHqGXgSKGHA/mdSpUc8AnxwBm6AxICg0OTdwwj9Z8GHT8boG75p4pD3x6evScIIwd
4YAYw6HwmaCyJeXwYPq6b1TeIRX9dDfo+ZGfZGjdBHTHwAWTcOwPThDdFmS/0iL8u4v4V63+M0/6
zGq83PcxiDQQmEMm9NzL4s0NpmKWRCGELjqLIRhXIfGHRKfEd9Inb9blvhrlPqVJF6zj2YMfFHcL
MX5V/M5Y1PxDtYsg34T3DmLvykvLFxIsaeYlmyrmuNa2nHDoG6OJYawZvTR4568bPSyyAn/kuMS7
XapqpxyKtyJv7/JqSda1N0JOSECtImngRfwlSObhvc3/1+nt+Wyij7EUkwB6md9KE8drmni0wKO6
vPevCIWHbiBR8rjWmGyideFaN2A58tbLfXEwAm3nWn2UdrN8xuLkCSd9Sq6meyuzHnpzYfYvXk6V
kMU2ChfHf0zGaj78/SWfq6WLl4xXBrA+IgJOVHXxkhuP8OQuRi2X502PERMAw7IgW2v6vt2imCaP
1673wWy428EPv3aiOuU1tQjmepg0ll+DBJRDWO2wzw11e27IXJ1DXFgu4pPBtq5EHm8ln8NataLB
aSv6iO8YA1CvQDpfN9eUju8sF/mn98AwiHsi/Ut65/n0TyVi7pbOEtteuCoNb1xXUzDt+0zeJEG2
bPxR4fpn0GcoCRzukEi8IdJ2XdTmW9UWa6grIfmaCorI2KpdH1s9WEr9NRwwxgOktggUniKsQfpv
77yK33phInbohk094DIY/1/UWdKeTIYKBnT2picj1PDHbeolzimz0hcAxjT2w9smrJ/9akQvaHXr
sO+Hp9HFKztmwcCqFSc7iJ6LpvGPlSnmqyZKdk3lIgvOcbZjouls+Yx8HWaLv3Qx3qYqY1cNIvXO
G/jT3kGJbrnseh4DuMuICNeJmnaqLRo/PB6wCgrk3p+7G7u+rqWayTHB9TF1UtJEQ/RzZmQd2MWw
p/PwI/37Y1V/KMjokpkY+aAgBul+vxaMU1aIWWUI2mSfGbt0anBS8HD+mwmZBEveDDN9cd/F1Wn0
oDkZxVjdxU2EE4KKra2KIAD7WfdotN53SoDuKfanT0tGVhi2OMlj5NQPJKZeV+YY7EoCkxtHdhvZ
Je2hq8p9EgcLNDaUoqkP4XOsgbBz/AbD1N+XvUnWtGeDu/H9Vf7YfZ2iEDCvDu0PhUjlYfSWf7I0
NLezXcClyrQubzoYrt98cDM8tvzujjxK5mA9gs+JOLFjPw3rEqD3GC78ytEGpcymXG6jLrsuyZHK
u6w8hXn1faw5n9q0dO7b6TqtDbBfv0o/4s5zyKzpqQFIup78SKxMa/5aSQzD//5arF954+e90vOQ
1Fs2+AqJXhe9Uz5WpSVbxButLg7g4l31k9me8gFym6rdecOOfx1WdrdhsoGYpRj/sZfyR2x4JhdM
oeARLr2D9yBxny3FCmeoSjcOCcYu9UJgv6h+uu3lTPfsLt2msxhbeWPHV5xT43SF4wFFz9V2kKel
mlYmNiLrIa2Kmz4FvLTQJLxzy/bvrQG0Av4ygds8VuSvKzFosiyMjRgYd/BwVkwwD5ehcWeE7X1D
k3kbTTosh6Qw2BaG2kxk3a7LyE1vUqr0knPtKg2SApMhfLMTSdU7fAnTZHhMownHm44MoNL6IPIa
KDqCAgT0UB6TCYrXPKAtHqZyWYH02JvRKaJDW+Nf7uJ2L4bCfKnHZ3x963fyF51fJ8f6JduWy2Rc
sdubtI4XKJWvKpEmJROURUTogLFn3jd587DExtEaqviuyd8KrxoIZIcn4i2Fi3kq69YWc/YcyoRT
aHmpCUa4i0RunBjZovFOJeHgMUm0fhTjuKezuQeSWsfWdVfB4kx3mI7g20q48S7tjXHnZJAVGRix
NCIYw3lg3IFUm5hQU+OOmFy3OhRqdLt0JavGROgZYuruxcgc+48YwQYkpmyrJn4McWEhwonMiob4
6wKgb9Pl3Skw0U4RaYaWy/AOosmufSNzrlMyFN2l8PcpttrUSYPxXl+uj+Zfj27oBgb8BcIt0d6d
H/5Pp5wXRWlWx4hx6JPidWxS9YYVLJ7QcVGl0AcLMdobSu6UA3pAceOlDXfcPlq4w7zzOetg1N8v
BtcMjcooel+99n+6mHxuDNnUvOm5DJmhe9FWKbnKqjZejSIEzmjHPa4bHzoH3KDCIhEDdmOXaY/L
sH8Htb1QI/5Ydlj1Wx47jAF+rU/any6mF8sAXZ8Z3agL7bnFFYPRhsFMhX2giNrguLQ+LotRsyGZ
HKf9AcE/M8+V4xbLo2HqtlAEIeuwP+YTOAZRX+3WSExckKc6OFY1Y6bZbb8WhMXvBMnCG4F3bZLS
6f59z5B/+II0zq5NBfWLvpQe+Ux3+rKnKPAjxJTFnrhj85pkhJo4QMRXY1W/OITGdSjz3AiyvDDV
daIxOLRfbRxs0X11+0Hgc4oZsuZ2O+JYR1Gw9pL5PrRa+TywDYmukFuB4c6VIZp/psyzXqxw//db
QYL0+xoB4ZekKAD2W8bllu9WAmeyHjA9njRbLCvLVaCCZ7udgrU2EZMQN7cFpLltSWw5iAGprCZe
WR25hNAmihjFoJZoL2Zff5GSQChCMNnXW7kyjby6ou7bdOlDkT4VqhvglZUpRytpGLPZ3725WnuV
Be3nrIoklHwbIwJYaAfSpJ0H6fKWfUKjP0xdM1yVk9Pt53nYRWCd2ovU/eiQrrcyk9ssz9zHQPA9
oU1khG/45drtK4/wr+VlSMV1E3TVzdLKL95QNo8qMh9nPJ6a0a8fVTAiMC/3jWEXZIFMwzWeTc5a
kcS6m+y5Wc2S/hMs2lva6yKiK+0JlUSiZLwINfpXwxBfS9UY2xpDzzXOtJZo001pGPmu3gWP+K3f
+f6oqf8G2X9lpVY2uWkqAdUJi3mHujhaqY7+3C16uf0RUSPmmCyODoQeUNepu3Lta9DMrhfvQ9zK
aSVCaLb2RIkslz7/IqjkM0w2D0FXks8avzJX8NcZMeu31OJb5gDwMGv7C0HawEdpPm6LFpQzjkhW
FbZX3xVBSjpW2DjrIaq6nT6C5t4xXtp0gkeR1R97o3NOMaMLmDrYEuT1R88BJ5ucqXyn+/F+L0LY
OpU278ESyOGvXzcKlXvu2M5sFGRSLZjL9vFaNL1zUnZirftUXSU+iMuV6d13La4Dlcye0Jt6x8BJ
ZhCdee3VnvFkLyzgLLDirREaB1uBxqh8eB29qIFrGlcHacEdqSIyxv0EGo8/f4kLaxeZhnwIUxwj
q5Jgs8kgbDDD1yQ1clSXoO0YTwJo15nP+TNN/4RFl9yjCBuvMKvu4DPvGxUFB3tiZRi5tbOHEQH/
gKlJOtUYucqjwpvsJgNNuA3tlDYU49Y0NIpvrtWAk+NOWQVDddd5kbOSkRqu465rV2IQOANN3ZEp
1qe+9Jsbx63CjamKYVPF4dOy2NZD3evntXRHUiTEywQvChbA2OyakbaDoBT7KOPC3ySxSj/P0QuB
9psmG2Y4p0iWVeAiGehIrQoCPztN+GoEXm4S0lG+dxL8actxYHMa0OVMOGoXJwFbfVK0EtKEVc0o
PizQmjAkWqSMmQb16ITsqVUvNQSlUUWneMjE7dxW1iooA3eTZ069NzNHbZu5PGQDMIgslXNHs0E2
oOWM2zHGrkdlbbW2OACwJTylMCcmjDhEb/TvnAV/gJZtSNUUkJAMmKZJXRD8dKw1uZiGnNEZ3IUs
3iRdQixh96lIys+dHfi0hMmi3wKGaXUTA/bxsS0t/istisXZEtG903b4A4p046d5e5K+Km8bP7v3
BOQ9/XaGDKqNcEhYNAefJMkl3cipGndlH61FPNHINcXL0FnfJOdPIc1572P7RgCY+izCYjjg9wcn
B9w6GNPigQQZzGkcXJmCtqQuX5ynCN/4upDpqugmaw+4fg2mmN+7ft+sOc0PzaymTdlm4+ads+f3
Dx3yPtpdbK8dWOnnjeCnRxdHwK8tEdcrB0xjNY7tTdI6L6EgxSMd0ifLlkcRMj4ZhHMTOPF9R1zb
+GT305dUcPG56c/vHYe/V0xcEoNbWiDNrfQuauNoiAb8leEbTRi5EjfxHFUMCppxBPSMBUIn/PTC
EfZx4UMbG0QEGuoP4QbjUS5sdN+p4KzfPxVssE093Adno266aMiGQDghLp6AJiZ4Lxfcrkq7QPMO
dJp+LoKcxKigNjbcTb9akmide4C3bcJFp0VR7wVRKFlL29J56c4V6NVFjMQLwPO+Md0DHD5Etpx/
aJFwggrw6akbjzKK9E86ExLXY4OM+xbmKHHyiQzwf/LEOnGK+04295kM6hvCMh7/vjAuBBe6VOSu
wexcYo4sx7iUKnSuoebBoydzGIHH9VhcEXh58N2433Z+YdA4pO1qbrFRYd9L16LIs9siWh56qI7W
WFUH/MmfutnJPmShPWFCNeaHOiVoxreTejUsFBi988WM7DV2rfYzsH2wTSPoj6kZ7SK7t1eNPw+b
8+1Z0+eB8umdQ+4P4Cm3iEDI9IA8dSP267bBOKOIy6wOiXJRXwwFqj674y3BR+BGGiqfF+fGDiAv
OzXHfbNUb77F7Oz8fYvSJz6u5thqfMK9B3c5iGTj9GW8+vuL0GTwiwaC7xMvSCmZNFrM9369yrap
3dAfgGkyZ/hI176LDCc7pHKBLIi5VKjSlRETDVfxJRbojK76eXoKs+TZ1FN02q+dKCFipslIKk8K
k5Yg1mnTq/ukVGqH6q4/jL74zIF2/PuV/6H1wV2FbsZm2KfX0MWHjFxn8SuXD3lelvCgYkidSRz5
uxbj95XbjAQ8RM6Nt+S2Jlft+OrtjWtpGmt5JCDYeudD/gNnhevxDFeTD0gqU7ql+Gmvy+PMkYZD
gdr76D1yTvBtShA0nEG5XtKJrIkISsUo1FM2NTP1iPwSKwZS59bmPOn3F8Z0KkMVSr/0ztPSh9Sv
Xavi8iRkPEPiZOheMH5MYY954SGU9cfAvI6M6crPFOYYoYcXkwswNxu4E+V1Qy3ol4d+iwD342w4
T3+/jjP15OI6SDGQMKC4b/7rYr25s0G8YclhavX1S7D42QJ5dfwwj82yF7lfEO5qgvw6Ho4PQ5Rs
XTspcFMCmR0XvDFipHib1ukeRlOPfAB0d1XgbfulyjZOCplwEY6/S/2akHHGXjvDfFYUPGopThNH
KiI4ZOhW7TRriCg5IRTjJyEE4LIzWbsms64rLyxPRovUp8vbZbvkvn8ocvtxkOn9rNJla47hhyL1
6OQsr1oRvgyuWVRPXoDusipVtyH4HeJf4BALIirohq0ljjoqevv3J/kHfoDyQFYtF6tKDCAuCRnQ
boKYGEJSuYuiOHjPgZLT0QnWTQvECDRZrm0U1rFVHI3RsFfJWN4FdBybuo2CU2Cn7xn8XOgD9J6u
gUW0AYoKArbwxatlgi7T2gk4ySK/3NGcDYcmQ546yeIm3huLd1SB99DPYhN0yfSB0VaxHSWHmXMT
xvZ0bYWzv06BUVbTUr5AWsqvi8T7/vfHdr6KiwUIcHN2YELNYFiXn2kZu95oKM7/ZGAymq4ZtpAp
5PcoyhtmIkpq5VeYYqxp6JMlncv9kKE5TwyLXlf28RdAngeSSF/DusA6bPTDe/jTm0bY6SlpMnet
6B6hHmA3MxV5sIqGqdmnAmMWdvy0T49mN8u9S+LUlbK6FmbQQ+EQPTJHM9GKibi2IK1vZqGij7FA
RUwm71fbx8nEbqv2Poc2h/MnuWdOhC2KkUXz+u+P6Cy5+vURsaIk4h1lSU2ouHyR8WTOSVNFK2LJ
1EEsdnDqTDM+kQ7RztiJsLNREelmKX9cZpdx32hTTEz9AT56sxHRBDvLca9aVT2ERevvyibOUNc1
RE4W7cqXX70hs3cUWO66m71/gNDMg5F53zC0lke4BMa9kXD0Rzo/qUl7xJdTcjOQKnTj16a7JZoP
1CCeICZkSt5gOxc1dnczqfYENS3fR+mQn4I4R5VjzETAelgTxU0uHwaXn5iAxd12yfK8ABztVNhm
68ibX1t72fWyv2tby92Gjbm27Blv0GQOMC3v3FXUdS8pFpsZE4DOleQMMr4+mbJ7rhw8Q1HS0g1h
MIVpz3S0are6V5iaSy/EE9WxjzXgDkN8SFpxUW58N423SeSQk0GpYyWPsrPJQRH9CWgJNg/JepVK
mqNMP4fLt6TRGHTZlFu/8I3rH//hW++89j/gRJ4BJ9WFZcrubF+yBku7Snx0PPDpwwcjYl7jFa9W
KW7jwaxXDlLmMRvFCScUnAc6asW4uI6xbsZlkF+KbsKJ+/kEwY0cq3LTt9NjPKGJ7mVwn5fLjq+7
OpyBQS+PSZSRbQvp9N1IkN/POWYaLvNqiks0YcbFORe17IZtz4soJvxcXTF9hDJv7erec7DD1ul2
MfPfYClwhQQL3aEaeiARV6y6grHZ3z8k/Z1cfEeuRt6g2ZJdCZv114rAre1s9ivcxmAmYbjWbp2q
eKfqsBAHXP4URYqmZspKhGmssYufouqwm9PEiFdV3QdXSXMwe4dgS/MTSZDDtm+xIFrm71HLNN4z
qkmjb+kmjjll7Vw9w1bESFhLCjy/PxC3SjTdWG+tJfomS/qhKja/K2vA+0uEX9FzgWVW2CyWUbhJ
WrGQI8sApIkEEgkCIJKuvjPT4JGt6bUIJow5w49VARd06e94BTtB29uOw7SpAnQAzbJsEiv65OIm
uApeaLXSQ5dhaes7tCO+mqidEKMEbbYTM3KLcGoEmbnltspM1AjocdoWUMtdKJZxDmN5Yi9pIAaZ
EwOtSdvuM5ViuxsNxH24zj17HpqSee+1+eOoip7USC6+cxcQa5Gu8pEsaf9Nzq28SlttmRvAuyDf
9LuaMVjuMNKCVMyJYIer1Kqp8Rbrm4VRZGaitjF4PAyI6pr5GJA1ypUWtnRFmHY+bEQW5IgvgmgL
B0s/S+Nr1XUeXwnUfxF1J9zOIThsCwd2RL+kD5zWMxQWbZJeRewuARzsxiMWkgY0suyXNq/WrYkK
wuE5dqaFbVLZJsAGxhfSG5xdiIrGqEW5qZ3HhsVBzsx88orGW81+tIF4AKMFzLFgOLFJnJIQiszZ
9bP6UCvCTYuQFD2SUMnmDL/Axrk2I3EjPIQjdsXDYVLqX4Ejn0Ctj/0I/D3MdMkZcRgW1OCx0C7B
6CjXZiU+Y/r3MudkvuiUEKxvmK3pBJh0VmwUiVonLuk6rfxAHEy/CRJYcEJkH5IYZ7UUL5BVKaLb
SIqvjOBPQYFuPuKP4XxHMIbOphNlsPIVRNOhjZa1yFEk9geyQdCS5WTLDWH2Eg6481bp0a7jbyKS
d9nsWAzA47fU/8du03sWyYvvcbeBuW18joMkT4m1VxaJoVgb53mOOD2sX8fWH65ahrpuFK2TAVq8
5frQ0rJPhhXtkb6QjWoM2QZ1oFz17p3XJV/NRNz8J0nntRwpkoXhJyICb26rKMqppJZrmRtCanVD
4jNxCU+/H7M3GzEzvVJLBZnn/FbO/KhjxC+OWNS/fjGdSs3t5mf8G6u6OUVEj0bXEyDosKyLrPw3
q5ZfsNu8FlhaguxmF/zXcZHhntLgIs7z7CGziq9obZ9FWi9xMAEL9nzszmav4TdPUlLwqIXLdzH8
bq9D3pdSp5dUc9Ixx6GMXJ0fu/OSUKvrONjUbwgSxYPZJsGuLa55L11iQz63WpZ1gFIKqvRX6XhP
+FO4EMNradKYZ2ZkOBu9VyYGwMJudSlyD3AA2SzvsqYvxfONdc+Mfwpm73t1+DrpiqkuD0CZo5Fr
82GVWbPBuYS1RKy7TfqxSuTq5kqhnaTZkkQImMZWfJKde8kX8fLf68onmB9kEBLhW2AC2KKfc96k
JtxeZTH9i9JxN9JjtluHEDFc4KrNAGfL4YWX556HMDtQRw5z645EDhMeLVw+DKNSD5kcvjqUTrHS
f5GAQ/1b4PiI5/+sM/Q0sr/uVzuEP5gsMf34VIlnZBD6Tj3GbWE2nCYGVUflhyE1H0v95KM3AnGJ
vgxeyoifx3Myd58j7N6VtNuMJt5lut9z81/ZGQ3HbfVR53xbLdYkLwcUYKUV01ZPCEVZHNKmfHRM
gSWzgxRFXLXL1vVvP65ZrE+QpzVMU0t/pMsPk+ovCiZ5h+32LfDrq67VlwZc3gnnzTL6r7EPnb0b
2QdPTT9Zx4nV28t9w2lVtWhu0pIPGiPGMZzcvx5xuR5VSE1Vc2Bm5bPZWZegySmUyagOcdx91XPK
h5o7vYjUPje6H5MEjzrofzfrdCBjDdxpxZ2FIu/ONsWdbPhpzYDferEyO6QR394yfsvOIbAuAJjq
QuPR7oLTMnPc1gsxCreupU7eN0OS2de9b0srFmnBI87avxtRM7jIW/hIfe6hsqHCjb2wgiS24KIM
4FqMeQBA6RC3dTviEeGET4JIQ5y0GXDyyMebEoVJuc6jX9IjP+OKMRpol7V67nrj1+rVE+65VMaG
92CMlNUrM3fxxjTfebHgbkWfFi8qOLSh/tOV6oSuEi3xlJfEpvCw4R2n/lX9U3jUU9OpKTmZYMCz
C1VWRWwsPKlFMD+n5fCiOPB3U0qH8ea+qwYAIvYFwjuDK1aJRPsTjg6PGjIRvnVjFO2CCiVHPhok
t9EYFi7Oc9PY7zg5cDQiFKZceL52LrnUY5vQrxzs/JxnRlE3mIVZSkCkg794gjEPdXRwpqSzM7nz
Zn48+oP83QJzWU58WJnMBCbPN0P1bJp2+VNrnMsgRH8xHuxnc0L/b/eUU1MkfPnvf/hedl85h3Vl
RNn0R3aEnJJI2424fcFu8McPZbn3F75wZi2Ebedbnar3Z+pIGCPXhwRTJ9uEnQsc3poQwcn0WI/n
aKDa0zVMAjrb6B+r0WU205c85GEakF15FE3uK5MPtRnCe4tc03lVWOx6RJv5Q5CaH8o0XM7JHsXp
5H2wmLHzl2AFgUV2gOrePC94txaE/8icUxjasONdOo7F+NU2ebF1HROwuvQzHlMeblqE2SJXaCQf
1D4CiqDL6MGzJc+zhT0xDONGMUQPA57KyS2eSMCfUvFW1Sye6e+wNj+V5mG0snzmi9iUTs98kL2K
y7D7ctkxjFah30NuPEX9e5silzAX61K5usMHj/W25lTtBrTco3TeBpJVIkJdcJpn77PKXpaFy99t
yODHJBibpCNxz2k+LtYKGtO6k/JzunmLjG3NpXo2MOqDW/gsSPUpbRa8HQob6frPL9VmbySQvMMd
7msixPzC3Usfz8xqy6suZ5MUIXw2vRgfjE76JJehhWAcQnPE212sFRMaI8LiRD+qkx9mpIckTX/1
IUp2Gq1Fgv34oRhbpjlSbogAfKonRUB3gwHbhDNC7jvt3ZpbTtbXgAy8IwPfc0mUvnLV1zpzT1ZV
+264FHsPPcZgW4Sv3YB9g9cPkf38Fc54SSfPaxIHhmSGVCxLckT9h1Fkzz32zLJdSNueZ2r9XIgI
iIrEHpjhWr94HuAu9/X4t7P86X6K8h97uaspp2N+cI+mzWnGI/Dmp5KzzUOwbPAIl3BVVm6qOA2s
Y81DCrtMYsBSI3bgORVW9JZFxm7EeMunymdIuflv1vBbU0VfYwSLWNdmGK8Gc0/U0Y0RoR+XdvU1
R4ggLH7iqS6YqpAnguSRFrlwSdgFKRgRfzc8A11asLaWNjG3KYUFZoI2D2hixSRuaZyzYqs+VqI4
jyud20FRPFl99RGQWcvXMl6a2jzkslGxYKrcUdqUQSgs8zHrfjJjRmrnlE/WZOtDtP5xpaTSSBBb
Sb5wufjo473G41XOSoh9CkpMgLi1wSE/a83ZTvja0tHdiUl2HnLmly7Iznp2VNIMDk0rYutAZDxz
e9zU+LU/a8QUOTDnxQ4V7nuhxH4gALFusnFv0VB5ta3HUnbWTgPyHXzPu/TgLIeMjDACeafj5Nbm
2QMLFPLkgLLYZn6kw97ekffVJb3+Z5myYs/xE7WlFSPIHg71TEURHS/+AttuLFNST1DlKLgL+Mw/
MsvzB9nJEE3rvCI7QmhDG2MsfZozBgTbMlfUO8np2tr2ZR7D+bbob0iOLHEbGyBTRQkhIMXJ0EEc
pQG90GV2mwQSSXshWWSWCM99V72nKyn/yGtbMi0Jwlid/P/KrNR+hNF5i3y2ubQqaqrds3urMH9D
NF58i9j/MVtv3RoMe+qn35eivphquUw2D52oopw+y/JPTVYe8ltWA37Tu9H8M6cBBb1O4yZ26700
WvwMRc76v0Z3rkHHgejvOu0zsTdkBwx+c5zX7odN6KErt+S+erOY05q92bDf+YNbP0Tp0pTzklYZ
VnCsGHtf8kS0WDII1X7XNabqcvAe/SzPdo4yCCcPOrz5PboHPuqgptQhiJ6NMZqxwHNASP+a5/hA
x7lnHlnQL9j5To31luEJqR5lA2DywonFDs0Qzym6mv0PtqCUdbEVh6am43K08xKOhSYqqq/al9oN
1D5rg09dIBnFZJ/VwwFwM7+lwHzksrqx19Rbvox/DmvEKCQETLwl3dmQ83LqyFhDh/o1RVsFSVN/
KrNkItpWuFzroxhqk94/wiE961+RTxP5VeRGGBQNudNyRsGYpBZIdzvJf/2Q4wI3yxgJ2cnkebMq
K1mjkF9kXb818xzjVBoSss245bYobSHPg8QDmU70UUTde6VymxWQNGh0378yjMcJL0idTK77OdQR
XvqZwWW1rO8xsDrUe6Rl2MVQxi4GEIif/G219I+pMXdWJJypkQirSW5GFw4jtC0WKFj2d8iWYa+n
8FSvKx0fdfEhy+LkeyUNSOPzItWT9hzF7ZjuR2/BB28HOOlMbdwVWYBYBWQsU3ig8ly9skz6YkZB
TjpI4+v6ZNo0DcktCaIdbkFDAZ0gSWYLFOhG7t+yH7aFLJ6crtr1uiySbByQ8RK74f1Twap2OaXn
sTc719Jb4EKtkP7xTh+XiUh4gU7OW9VjafH3mKhoqAye0jJFpi5VNzNnGvpY3KqVOIjJippLbWfu
bxo9/448Wjs/UBMXqMPPVTf5ic9OwF/MtOCu7rxTdBp3iPDgzRCSmlwHUiM2Ek6FbDCkLMaKbi5x
OgSamkT4vOHF4tN2iuDe2yq11//gira9HzVBkKOm44e7NDej+pjj/TOKcjcsRMaM2ShjxyacsTWM
V9Sk+ATtiJq5XO9Tb/kuqFDN+vW3PRXVcUC1tVtzhIhprmrg7OA+YPwiJALgdlpo+3C99DbWNnd7
2KeIgKMtyfQ56s2YsXzvb/9x1buqUcfJ8Z+MmelWFA+AyO2+Fb11lctwH71YDpuRPSPuDJr+NLuy
T6QcaW0Hvc2c4CqWdT9VJGm0ikCZnJdWdtgzc0xAJ7smCGQssXGLGtn2+lyjDIwXa/kqK849M4N3
zLcmXFl/F5Uh4hzNtmF1rN+Tcwld3TC4iCfZ8ZUnlzNEl8fCIUc0j1B+OXSLujS6+lLRomgMcTS3
9W50u9ssWcTdhQ4VBqRs03BbS4hwLMv+rHm0MA579U512XJ1gq8p6MWlNNLPnu3znAI4uganrG5l
iFB1fOTCpPETSKL0WsGyQXA75/dxlmywhGx0zdfaMyw30fo5d+kjk/0We5ddFJQWaaMvYN9HX7Qz
4TsTtFflc30xaoX5JUq/GkdeXa+cCeRvy70aafAexqPbCIsEH3+vDOfGUvXamMvM/dJizsn5nTH6
2AKRHctlPjzkQSSS1WYjdexrIAyRZF6ATq2wbv1gPQKc/fYz9EU8Jg5QaXDhgMT7mIEGkstBL+0P
CVm7CQFXnDcov1fh09ZunN2ufuhS65t26MMwZD9RCwXqDo/U4TJ+VYcuZ70aJKGAvdyxCU05BUmE
Cez55wWsQG0I7SFECGOV7i/HWB/BPMekbrMv7GDL0W7Sc9MYD5qwu85Skuk6rNBftndzK+gCIwin
4z2nK2lt+KhXfQgzCnEI4P+eRefHfZHdFFkeDjk73NO/Bu1e63lyb2DKt5XtAgVkee6isrxkBmWj
aXZrdBDtxzX2VKqOjpneN5Gxxn2IYNBJH828pUA6IwDKDI/FuJ06/YMym+nELQm0H4QasVBxDt1F
HKvsneerchK9WmzxRGBeZC9fG0tvjh0yREev+gkj+SM8wdNrceZHuYYSpiqx7KmmDEOSk63wW1bz
btIvaQN6UJcmwO+kmNqb8aeo5ltQB6eulp8gVfa965bfaTl9z11gnqIGob+v7BU1Id2xZkMYr2b3
9xTjY5eakuBqm1BbfvUrhfSY3pfeSMJ1/MPiOSe2O33aalU4CLOOWCCnvVaMm6hY7EtJuFUyOZvD
3vyntj9tDuNfOfpF0kuHj1RBiZo029jMt1wnn2Mlg5s3LkynjgowFDTk1df6rp5IRd9yHJwAx6sx
DBI5de/vi7b47SGFCOp6pXyTd9dgaGsQ2R290IQ7USG6kDejzMTBS11xqIZY660YopNfNh2j8bCG
diJ9B8Sb9OpI4lc2HF5KYmKVLQv6o+4sCQ6m/fF1sEsAMRIf0CkHJmbKezYtqre1mtkwoyz2vX4+
OKIp9+lY6UMlpnnXaftxGgPjWrRVsW8115mTes6pzhYqOIrxVCoQYworSX7NYQXQqXac4Jo1Khpu
9kIzL/++IbtZJ640tkjHFfzXfAYHl8YmtVe9eLKLLnb94NU1MlJx9vkcTgcf/j+2UruNRRcgfpmH
YwYKZsD633lDTxfzcFlJicPUPmObLCYWlkoXj0uDqM3MqNISOu4VNeqplvwlaE+dQhlXgfEREOeA
fq/4Zso2L96sdM1Obw7xrHnTLM+6D1x5X5nNcCxMWKuWthwqUzSKaHAKFsOAzE/3xg8dXpbMCC62
TZ6TX1DkZ9Q4ZfAFkPjfAaXkLUBHN/oJKb/fXkUlNnG5jK+E6ppPXBV361JWCZpLGfqPoyseRY52
OoRcbyDQwPliDF4NSEeXiKFbL8qKiO2OlqfI7c4BeZyxo5f6IC2QsgXv62EpBctdatwHRDRbRfaw
jG6VGKYnk1xV4JAN9cdu4xX7Lqhey40gHsr+nQo8o653jmEh3MSFF3tRIkLvhr707Ongz+inCc08
hG+uxTeK4ic9uONhg6e4RNSdg5OB6fnJImlf6exqc3OIwW3/DtMMjXMoq+kTT3F9UEtJe2EYOnec
kIfQU5RW4XIyPu2sJZ917eFPEImCXrubHlKdwrK49g4L0Tj77iEfDr0tBWezhx+ffoqtJ6/NXbiS
AclHUPsXf80fqk5eVqYRGBD6VcNQXZxh2n7JIGReq+8rz/rrLONHJJjUZOX69JMvJ6D334KH595W
4q2r/E8uCD9OI/VQO1wVqucV89eJ3w+4bui54x7JDshXH6FIxvqWk26Idsf/LarpBu2IiXtym4OS
N9HnxxQ7jtWWnAU+wMlo/JJN9loFf1KayiKUrHGOoXAX1C4aco8JAr8WeDEh1jKN7sz5ISzSlcO0
MYjNMk9uhsO6wRu3U4Hx2E19u596vkO45H/aRd1PjjSOoQmB0fQorqHzC8yqDVzYWP8zHAx8plF8
ZSYId0N4B6/Br8pvaAft3fkwzOZb6eZL4tfhd78lAsuOTX8VfBdNdsmeAevvXK0vvm3YV9hbbqay
P/SBi1J7+ZCLYNgruWUl9/gUlTJu560NwQS8bQPw2uqaUvHsDdPdEF46l4pxwfe2jVozyLeMhC5m
Oas+hJDragxe1yzjmSC9Tpav0h+e23KjPFMPK6yFx3SeBR2BDgIQGLzpJCL3M4NuP7RzkPCeXpQ3
Gr8Rx+HcxpWGnVHJgaQMC2YA38UuG8zTvAW2meMozx7Fu5g42JdFhUfAawSWL0bOXevSPJnifehd
u4lzh2j1zjZeF4b2LGo8Qiza6jA3JOabHfdauXYHVwOXcHpTazrR2rnUEiSXW22a/fmAo+9occjg
6YcJVckSEkegTeoRfbgwb3PsOkNxWZSfIdXAxKnH/hpVDWqBDEHaTKhjzqug8jk9g4s/uLl1Mx37
XTRjd82NTO868oUNJX9VvTth2KQYXXSFmRTzytUW1AlVxHRb+P55sm5FxqlsZQuud25MFGc3I1rf
arWA2s+fnhEVd2LxjuYSZYl0YXOK2fxWwIInS4ekrRvIxEeKDznivrKsFLihPCLDaTfeuIq03fSn
Wn+G7vRrlMtX2ghJNAk5SKgCdn7tpvcIf0GjiJxvhyKZxuhNm1wAjvM59gYBgVFFUV25nvw6804t
TrWA/D7ynKLLMoR/BlG92OGt5t/7rKuiBT7JAzYpuzuLyTwiZDoj5KPrWjnXYUDtUA5HC84JUzoY
M6hRAhmbH9zUfAJjP2RjhED95K5Mno0Or76/5DdjXl+iWd4NdWAcZ0d43NINCLL46w1WiyTY/5aF
HzCyrvdlmn1oRfsgGw0pALyyWJgy5oLwn8zpTDJd/naQd+BmNtdJiMLrhC7GPKrcf0z9PKm0MScA
XTAMRGsdxqZgAV8eWA+IDgC6jvvFKJOezpxD1Y9Hi4gSbFDRmqRdgffCG39HKNSfgsq4i/RCsbzp
3QOLnkYLjMbz1jc7rBYmQn83ONzP/cL0jLrgIgyNnKOrXru2DI5lZb0Oq7SuE+is0ZJqSdLCj1s6
1Dl1xBFsDphSf66m8x3VI2MjpngyRT7ySk8nF9hp1+Bg9cfCg/PqvkoKE8kw6Do4vXNNdAIU2snu
2CbJ0ofHaGZazw06OdUhoiCliSCNw4HiHRfsgYAknumIMQgpKgpnmd/xfnHkFJD4OrTLREfOK74S
VPf+Zz9VgBBT+axzVpWKh4VfDMJzhiar/Rva9W9yM4iKFq1zHsrxF5cnpHIOmy7T8B6xFzZRUlKo
ByXsKdyPo8exEI7nti6pvHeAVO0S+tTP/djT1UG0/8LKWQmZ9zLW2PGPX5TyLm0xrhOThUGz2Cgd
ds71VZe0lxfZwQkhuN0KC5PjGKizw2RwQRiw+zyNQQCVNTgPYzd84qP5VfghXm1zBXNbNFQYa7LK
wx+TSDcr+KwCEF9sHcnS9j/QY7C5eHUt5bxHZkc6bZD9w198FyEoPjEDgTzaWHOIxu3R9J8D7XiH
bku90RDDPllC+8mlvrJZwAKgW7mIJWGorOKlGSVcILc8q6uEcBbuvdL/xcB11eTl7IbQxunEAQJD
AQ84LCQrNRtuSwons1XJ9SPClfJcypegzoh0yd3iBYcqrrXhATkNKNB/AQL+Y9NslDRM5SGr1+VQ
yfm1YGAQLrkqq2jeOxcRotWOpFHaIF8qOpkM0bt1whbiasAo7D6Hyurcc0XyRQDtT6qkE2dznYST
8yMKw+Zpo8y6Tp8FnB8GKhqZ2+2qy3UcGoIKXk0K6OoYT6KnAze8CK5+rOrlrszhHNn8TmHtfZB/
948Yjxx+nMIPsCVkiqsHF+SEnziFMTVIYkKc6gac9cH/mxwuZfzrV6LQRd6cIr3uW972xfKOwZSN
8Of01eQpKWQue6hM64OjGasXhRRkrPjXjf/KW3ccTd3tIcCwGugycZz3PqcQdgSILhAy7twW2qiu
go9U9gXm339NK/WHWtwzDtSXQS7uJc3sr6HPLkMJSVO1+ks65KEF5VnL2wpckxIwWpArAygEU1Vk
zWdVaHJVrNbZE+BJ3+xTbfRvRmf+tPzzvqqPPezUyS9w4ruOBRWF34OTDURw8RfQkWw66a77qBAC
nB3RtbuaEW77GpTQlccso+bXnu4Cy8Bi5H5bLg01wH698si/XNssTgf+fF6UP9LFMzOmOXdr/6yi
Ky20xqDwg7Zokc15i9+99pZ5LFbxy9O5GRsUqOzygD6HKXAq5PQOjeJW9agMokZBOfee4zX7YGVr
yUMHSdHU/3CJfRuRR5VLsWF4sA0e3Ug+FQiUOJF4dvBs4yg8NSTz/Kb9hawgi81sXKujGr6dmffa
6vqrIIwcBZKbHcDsn6HwEUmGsamm/o7sm5a0aN5rN99DiZ9FtL4stfknbTbtsBXuRTCbT1FtXDmq
mPdE8Run+3sR9n+w9TTHvr2RNPM2hdFjOQIXmWhNd6Xt7Nd+Cfa5w2/C3V64WnUkGo8lDDtQF0SE
OmJrJWHT+QP/RIy0m26sCGuyLIiG8qsadAWeE899EcMPnNliWXnU5r9L6duaFxT1ed4c8lXxHs0u
2VDqXJoVWDjMpt+bh9FG9+RPXXk0nb20QUJc2kGwGDvvRb5eUXkScm6UEJh++BjMzNFoW8EsZ9jD
iJoeH30TvF9+4OvAcTt8xJ2rCbCe5MmtaX1YjeUPco/BKzGKpSVd33hbi3A8uT3J/tWCMq0MAaQy
jaVpXNh1OV+oDzpMwWJzXAM9ig0jhOO+YN3QUHwtPjy1yMtSly+VNdHWuzbwcqn/mGkr9sYRAC10
ekYa57iG/h2mvz3O8G7vzLRt4+b449dtgk4PSAAFUOxQaxPLiCDd0ZlhiUA5ZxfrpOinIx+EmfRF
hBpsqKi07kOeL4LoBvJQaEfjlSEAbSx6rlNzoAW4rwiBCEm8CNC5sUIzRduaJ6d8naHCwbGsT/Yj
YxDcVz4v4DxWlwhp0UEreCPRmL9rkcqE23+3aM5qqaBiCFihObsuH8yUJvGlOw4WWUTlVk/mELDd
W2sQl3He8Xhyns8epZG2CdhLqu7T5LTLMUUxwmbaL4C+PsKCsaVNewSkQyDpPY15wJ678mh14T2j
2QBfUEVJH+mb9iVpV4qJbY5eMSBghhcyXmkb9Z3fsp9QPgkyaxfqErH/6ODad3N4kfN7ja59z3PF
mww6QhuWfzPSlZjswKSi1LC2bwY43n84FZVKXUMLeeXRG4n8ngipBkkSgsLJot8Rjey+n1fQ+x7m
2lf84e4NcjU7KgWzscCOVwQeR22bMMhhHVkbcEOFnEoRANypgIfeJsW88blLBgMAykUJp+TSHGU7
3UeaEEeWLCvWBCl0Hc/jZBO3m2kHpDjnsk/xX9XghKmP5Mf32JLSIeRt4rPNxuavY2RvsxP+rVNW
ImuAnpJF+9Ijlom9rPvw4Re0CaAiQiPxC+fdrVr/UC60YGFxhoE3030boh+rSRs5CHhw7iwnw+HZ
EgYfkiJf8fvL3JYIjNze1HjDlHjNhCrRJ03d03O6xSKifPHDnSHFSdi8g2nIMTMtJVNN+1Dhat7D
h3lgCd1TZbfgPby1OaZ59BnQqmpK74dGvgcZio2stCENOhRsrIEFgg8ezTPM27KTJeiEDSu5sxzp
HkgH42/tBeLQzc5JzSCJNrxvCiFMCRbPYihm3vuIMpGOtNc89/7ORX+anBJmve/Rv69vQC3EwDdf
QQWgNk/NdssKPuWu7A51GSSTsg4NXCc5er5z0RyPrQN1Q24RASjC8WJM8NBF84PN+kW4sgPcwMbP
0c3k7wXy7KDPYEkjmTwdAS43+2LOzXvlMWfQA5zf+Qit9lXadDtvaH/Vorwbcm+5KmPC8pahcXDQ
ZDWtEZc112qpYMbQuxinYRoBd70WNYq9HgHckJ6JoTo3VrvNs1/OMhylyWcRKbRxbB4J5H9xVw33
FCdfETOkJ7yqz/4Y0bNdIZCZyZBqJpqdpl6oB255+m5r8pkQqJBPULFKe3RolQzVSeOMaWJnQFD+
XMZ4NFjGce8aaFf5/YNetHb/k1v2Jz7biaTTxYwztHWe8s/NyCGgtx45c09gpdj7WXvLdWHRDYlQ
YbB7FCaICQ7WaD8s6W1OyVsT+YSI3CxIySYqJwnQdKBU6E8E5fRxQw1ihQirNjA6WSM7LHDVu00n
56FqmNKqDUgJ4aSKkGYXS6o4C4x2p12A1sGyYT2Qqh0wjXJx0i4DMzHFYa/VxTPMR9WX6uZGxAbm
lNVkNpy/Heh3m3S4NqQZ0gr7/oxVj3fZ+1yDGdjWBJn2O/0iBUsHoU/8GgP9y530GGukTgQI0oYX
OnRvWk+2jZxBcJEe/b6cuBMYw8klIT9CU3/M0fNW045AucHwTIh2PKjoe8vpGsl4nxEcatOZExSs
uOXWLp7SKjEFSEXe0F/F4XIxjGhiRh7pM1MR05UFyqonvh6Oa3YKpoWXWUd3Fee/PRovK9yjN84w
EtjFSxImwnY6mRFOAgK5KtYPdhJ0uD4sNiWaKNAwJbyWffk2YAzeV2CVcUmguhzC5t4gWSnzIhgN
cGgG3fxoBGkFCX+2svHHWzpkVhvg61Wb9Mhqf/x6fcxSTWpKKQ9zi61udddor12mp228SSOiCcgQ
JPi/kS88jiuJC0A5Lem6XFc+ogr1HfTLR5g+DD57l6qx1TTrQ6OyCCQQXretiHXssv0g8hepXOtY
SWiAis0izy0AFWEMhKrwayWSjMWSf6ra/KlahuXYtIQqVJEJ0i10npTByAyTQkTXqTSQudVXw+g+
snw5Zj5rK2A5EyAXKdRUxc8AXNPMr0YvTi4T6GHVyB3Syh0unZ+nOwWNbUwKRULkNLE4o6d094uT
PS89SJCxvgZ+VcQ9slqJi4Ib3U68ofOIdCQcurWc4VBp7hUfCzaKifCxD5Bz1IZHgkItmHTrYzXR
nSgxR50cRbd26dR/EVrj+KecGhzuhRx5BDBjdwuoWpE6eGfN+0dSJkoeiL+9Pa4YT3RnHkQ5HgBA
57g15GudWy9DjvBzdMl3rGrvMaQ3grOyv6EWE3sr8yXLDpCvrQGfPMBa2+mPETLxLQdzpJBvno6F
Pz4JaKETWbRftG3+BDQq5413leX83VRFH9tQ1CwIQ3m0wKERR3/xl1cXjQ59x2qPIsL2SHyx/qlu
zO8qUX/6KfBjgLIN3Zhef5lRdVBXsI/woavEr3wCOQsFYYlmWL6nC0riqa5Jsza+nJSU1iHiLiuq
ja4tm1954Xkvft7cZ0v9T9igMx42oa8p5Ar0CLJqED8fZmO+rEYXHSkeiadBiXsp6le9mvI8MtzO
vvGT90Tc4zQdDsQ9gAiI7nOWjnMFjQZ+NcMHjOretSEFwii0f3LdM3mIE5pHqMrJnqZr1jdHc80J
zALubQtaRCcCYDC0PQmPKk9e+ILmMUQhIc78pCv8B4y62EQ3995ELOSDMw4PMwKkuN5oHkwNMP4o
rMwtHhWtBD0RukgG5b/89wVsb7wHm49iYh2Wa674a0AOJgGdVWfsZd1hHci1zV3iVA2G2zVMKQbD
PttW1PKM9HvFtgc7WwsDedMAyksFyT7r+au1ktu21+59Wfb2Y5Ta56key6MNCZloeymT1X8rA5f0
NMsQ5FEam8ofLUcIypai0vLJfxS6Zo/dMCAq+xavDQ6oNeKpb0BTOpNvxI7UhGZ/rh1O0lo1Pjm9
wESB85YttnfwxYKGjp0NFlEd0PoX+CXol+9EevwvU60z6mIf8KUYo7nbNdkiFHOVbqwEczMVffkJ
vBlErHz2atM9VGTj7JfJQc4wtHeEF94NjjZe2i8DUfABFVB6aWGPd6W8L/MqPC35/JyDohztNQgS
X+EJF8K0z6hEb4WZmoxhK25ZSdlQlCKkISeONrX/KtOkYpLvNULGRjN5ETmdmaTFlAG1CQUasU6Y
Z3sL1F6Fg/Jq4JBLG3paeh1FBBLKWFBIj2g1pD0JLMELW3FOLW3SBzxwJ5IlgQySqLrOZvjPV4oA
05Tq0N61KJpvFbkcxXTXmsYIywKY1/U+TEJnnLzZ54Ro5/Xg2kXzkkcG1aqUIM282330KUqLBNMi
+x01ysElZn1My0Qdhex+j+RI3+NcA/0Jg18l8DxyxdssFv2MARDwlKSejBHjN32Gz//FUP+PsfNa
rhxJr+6rTPQ9RkDCK9Rzcbw/9O4GQbJYABLeI/H0/wI1v6TqVkzrpmJqil1FHpj8zN5rV7b3E+Mx
MRtseUMm8qdOCCyF+Nn70eOdEHJZjRBDTVszUJLhj4T+9zIVlAWi43ZpIRWugwFpvjICTnPK2RdQ
xvvUqC9qBDqKwJQSeqLnSAyL9WFUy7c4zc65NlfkU+UdvRC5iG+Wu9Q0nOehiZaM7IIvKxlfNEkn
6Zi3lomsRMdaR1yFIa6+yL+ymTHL1BT5/5h1lxp7Qjxb85j42zs3s+/aGLp+xQTfoDI4uLP0kTPM
uKJnslFtRP66bKcTtODsie9MvzDr2woB72ryvJeaFS2V+oJ9H3stZDhHwlOjZZ+YT3nnWssxESEP
GReRYqe9uA3eBXEDrL65yZICZH0XNOso81rycdpgwcSwOOZhuEGkWjIZHAT7fOvBGaye9BZ003Hb
nTRzwCQxaJvci5j6dZ5cm8UdDoX+iQoSNqRb4zZw8tMgWExXCMKtkqFQ94g137rqPXGtMd1iOFov
VcfmtIS3tigz11/RfmdPU2MvXTso7mIkcE1U6ttKxOm2kr32FGVi5YMwnyQagkBn54gfhi0fAxxt
h8/Su58SuvqunWsg18cFXLrW0UCkoOgEP7XZOuBGGVujRr+0fhZfowK9SV9wOAxDEe4ygEE3aWfl
q4C1zDqctDsj1PqzNolyG45xuvLzU+IiAg84Y08JxBYEo3QfQ2D36yLMUbhrIlsJs7pzJ/E8NcnF
yKt0048VGJz5KfUx7t0YEh3c8DNliB36nXEMjS8P3tqxQc03dege3cE0Vqk9QmaMVb2P8agymnw1
/cI8QK9fp33rvWSoskuDjaaeZ9UmyKyvMh+rG7ft0+XgWtp6HMhUs3p7vOsklXR/HHzmpmWqyxuG
MFiYk4VRB/LANGrc2fD9A92RdwhByDVriQkNGUfYsn9QpnVM6GS2Y83GFKrRUoSa8YTTq9ulmF4t
Z9C3iKR3+jcBgOwKi7UKmo5sWgdKvVcI2M94Joud3sf2OpIs8vtaf40tbKDzNNG2++Q2KVyxEBHZ
qW47pbQWcUvwVpjsBeQW6qAg39KA9Wsp4/7s04qVmq9tWQHRnFosrhq9P/YeytKWzscQ2m7gWdgJ
RPJ146y80pZbYOZibc5Kdh69DeYGhHShV56+2W21LbuN54zwacMUQboRmNRUZXQCXrIvp/I175+G
XsU3YdZfOgMWB1oYdKqUz9hp+2cehqTGS52xmRniGWI131wybhBeFYFxn2jRBmDDQbZVeeTp2zl1
V+8bi92AHfjazcgGELy9Cq9+xxskt8ZXM+mvwBcP9EXAulsoyFprezxEZ3RSza5gJHlkAE+4keQu
iDMLacJsPUve6kAzWXdzP+FbYf7rFx+ubjyCUeJxzdKXWjX2Acg0Izjn7BjVcEY1Mq4Dd56+tSjC
ebWYN1qSv+qCk1yB3D1NnNk7W8XhVrb9helfcso9VWxiXxyUVbmnvEAA7jJb7KK4PmoDSDvkm8US
fziBHE58n8hU7auB/K1wzPOr/uFMRDsww1PErLIhYiTFmk3DwVGKPrqvazbMZjzcWpaWHFwIIofM
ZstlNswbrZx8Vkka0UYGFYPEvqfC6E79hIwhGofwTACev/W7ksqTGSQIhg4Idy4HfxMFjO19/a1K
MjYaVTLeyMDb5z5ZVnmCjRIHwHzs4arpS/mYma1af4P2m5R9jylmBpHDoi9UfXtm5BARBlaeInYB
C4eBB/HP6TZpBgqEwsl3kzmVR5l5nyNF0wroKKYWX/qrwSdaAdBjuUJqD87boY2DafnZ9rgaYRis
G71L3gf5JCmxsF3FBhFg8UdjQhfsosBaK4aw6E4iqnNT3hJVgk2R3o5HCVN62LRPFs7kbnSZ20nr
xvab8dLNgKIyKlDiUay79LXdpCTLX29EgcL0lcA7C89N3h+yxy4ttK9Ciw9xLX/6vugoSDREplk7
vGqK2yxID4mHf75rnpsqHcn2YOUBT+BLx1bBlsSl7FBZuNLw7fFUUAorhTS9uCcozr6NnZEZieAT
YkeKF6nnEffeRAtm1UiiaWN5qMH9mslcLB9sa+yvFj+BU/VXrt5DWDMoMtoO2aMJxM6wLzVv9QVg
gQ+UcCuFIfPN4sBuQueDLbfxqKnmI+KsxRv2HGFfeB7H5KGvSp8YMKLKNKNjj+56LyzrVypDUwSh
eXoZ5v+lSoPWIwi6Q5gGsL+dScfqx3+EpJXXqUbRpmPk+KHR3/QT7t188JJL2PQfcTpRGCvNX3eM
O49WATkVn/tKc2NB+jiLKK04jOmgXsAVrRngToyCZLJpw/uIGPANHrtmX/isb4tyFxJ1ftIFU3nD
BagTh8AXy94+FwwubyfWbycd3IDDoKZjkBjmbAznQaPDidsBbKmtWW1uUwdO42eqJTaiTXanWjmP
C23/UGpxtM96LCvxAdwzp2QDEGqiuFtEBlhr0XYvNOMRqlgTPJGqyj1YtJcgT5MDvp5iWzVNsUHx
dqLL56fOMmMjwJAvXLdk/s6SRsufYrsMCanhJcN+ACdY1D7LcDJOBmzZmMqmSIuMTtKi3S+rZD2R
wKIzmug0by+rwT+awGsxlRAIEYV3RWM7Dx2yJsRa+UYTuVpPhT8deVbfM81xDxLJdObEGh9hcc6C
/r4NyKCrAp7YthsA6lv522Tk3hp/bB0oIK4IblWdaQeN7BfUpq7Lp9CUl1RtCRi3bjODy+FaENgk
uOCcscwuzhmwhlI/jxNLBy6luzKTGm2bYX/kokOiopjGAetf6EaBnTz2MO26yYNWMTOn90QfWL74
5IlsIw5rPYa9qIEO3GQeSy4cuugFI6JDzU/uC/a5jP2lsNSqbfK1nUTusumePQt3KTAPpgx8JwsY
pGQYdNFPj0JCrwP74vQ/RNyExHYm2Q6mM8iImKAhv0GCbHrIXsbioYOjtc0c9Ui7pm1sTFurgQ3K
Es4vPl/wxhs1zIKXppqLKePUhVG5HtC7QyJAHW5dTNWo3VSIN+jh2F+Ef8PxwhjGq7tt2HK7jcbo
Io9PqqPbvLo47i6eUAxmM3WIkSPOVbBcVraGpIE6CY7VRtf1GHUJtC83Uq/EaN57alZbtCM7Mgap
mYWsIwudtelk6aHlsNPrCSzNAH33+0hPXRainW6jKQp2k/7dMlEWohR48gZuotDNJTcZCxfdYVIW
GdyuA+ORrcqaj8Gr3S3zTaIMiwczIJ9I72ExMo9nkq6Hz45HOwWJKHvwqFCY5OlsNhslgl2cmc2x
KxtxpxeoN7oWh3OE3oGWmndUwRYlVo11UrZkVIpBYKRbWI0SggNwgO/LVnc6mxOtuK8KHhMe3YTO
GECxIzUeaeRTx0IOGzI9xZ3S+ez0EYBpjDAK79vSlF2+rLnwSwj8070WK/yE0YYxVI9o8DLqyjrJ
En0E0tTogu6OVYVOnMAwRdo6Mrwr2SWzjM6tHyvbXLhJ8BjV9YX3kG8h3m5imvyILmZZOhqCVjtw
GBYT9YTHA9k1lneftsk3j2UKghz5qhxRT5myWKvW1lYBQq6tPTXOqUmTfU++hFb15m1NGs2yVAfl
SPezRw1m129sB9WPDHc1BZILooNSl9qpha8eBIc0irKTkWj9pqqf4yprzwEZCGSzBBw0Dgv+1ESF
VSS1c1fM4FAlWlAjGMkUJsY7N8EQShZEfOqOmW+89G2b3+hllOzS0ahnOeZNBxL8fnBhaU2Eeawq
ppTnOj565rSGUIn2e65jhHOAQm98eIR1QsI1Fmj9tNt2fn1I3agulRyaZxdxFLA5Zd/0ETeK1gJ+
FM1dEoesloHULIMoC2+0MDtoMn3JhzT/iANxqNOw2+tjeGvkDE1K24eTSQDR3Kj8a4THn4MakLOT
DUqYgaBnNr6zqP4H1Qttaey6GDiXbPIY/rDvD3OfYilaA7UpDrSiyRaSNy8CBA4l9o2gwJRQq2HX
Gs4uIrBo3fvPatKpItFdlsLb1h2EtDBWBrs36+ICNV0MM1uc82vVUnmfSkQY67ZpOGmrbPiLn8j4
MwLeNYU+Q7h4GVkmDu9fsSR47SmxO7T+//lc4hBrd7DJxlMVF+yUKoTxXR5bR7MgWTTuHCA5YFV1
dAkV648OkXH6k4IwOCVmGJzqBBofLqqDxQSsZOZeih22va0P9q1dmFHbnsJtP79oHDX+KGPI7y2O
FUYULPlAbAjYw4P6hBUTHxEBc9IMVbVoyopE+JRzTQ87psJO2W8JuIQPibGN99bUPSnVrACxmQfR
456hvlVji3U0b7DLDebbgF1wY7SYD/J4Wko/fXdMnPx+zTcQWxwWQbJBlAnSIm2MvaPk/KQ/jTEe
9TIrD2LicKmqAJ0pt5qqhg+TLdIuT29MgjhWli2t85i2a9z88SauswAbPe+XMcOgAc7zaEYP0dQQ
O8RiesVK4Klx4dFEQeauYrsV+07T7+yUaVVWh+c2h/LIiZ9sfSWym9SfbpnLY9eT4Smv1VnlZLt0
LdLnouIbT+2AhChMnX3inft80EhjZtdcJ0j7iz6BpRTzHIfOAdJ/ue/jY1/68aVn2sl4PbjXRj1b
UgFfe1KS9kXQaGc38Y1FRV7u2kos4xhzJOJI4/NkUBm4Gztt/RNSQGenTfkZm5NxdIfJOA45YkQU
BwdGe7guK0RXlhkOKxC89sEEs3aogSGFHrsLHN0h13HI/oLnRdP+Z/6NME3WcFxr3UYM/evtPPZj
PnRuiIHEsdj2hfHVmvoX9s3mHihjuTA+WyYFh14m5jYgB4B1W66dUtUU6GMnLpfs0KDqsOxTqak1
ZQoUSZZbIEKSlLKpOYnSk7tB2N6BG6YhutVzEIrkn01JjBhIAa/tNcBdDMsH9txbkoIuFNnNpe7l
0ZlefNaQyK6J0tbfUIZEezd1s53VikvsxvpOjPVlQDZ9i3pm4lQ95MI2TsJsz7ladtIKDjrZ44co
+wIwTkiuM7JTHnQJiKS0jWtQ7V0vAn4wJN0Rl2G+YRuFZC3XxFXKyryOvrQIorjIWicTXEXFhTlU
cWFu8xHm9mWcALUk2ljtWSvfosl715uR9Y0lF1KmPNo2k34IN80WQtaiwsC0wfPHppYOogn30q54
TY02eWZEJrWJt2r4CYMel6xAU7iyqgTeDcvqVcJCcYejlQlMcU6kQIdSQ1+z6UI5zDK4t0CzOc30
9VSjEyjKEleKY/cXBr53BrPZY2Ay9cl0G5dTOazs0gewVjvBfiCwIaoM+1iCmzxm1IJDlh7TwckI
jQnxFcIY+Qu6p/eneBMXOaZjeoK7yvd1948YuaTzDVmw3FF6fT8K96r5+PGQi1hgk5bJ6HIz0ATt
NTLkUi3fUPDGWw6IyrflXaf06uKTnBHkazHyJjEkyvogZlQbd2xCmwbmdj6ZjygBzQOSZVhN2qht
w0zY17Dv56TJ4hnud4MVjV80CxGTmVFLKWnlJ3IiD96+tc3itsnC8pCZnKaErmRH1AxvHhL1A/Md
9tgVH07f+qy/SKYJlXOtMygMJsLdVeZa4TnSRnCwOhe3yvSP3kpHVP/cyykIx13Md3kQShy/v9Qx
35rUa/ZNBfkAicltnajxgmEE7U/hOzcTrj0bK9QpC9GwGiCnyQ5Zt8x0jpldGGe3mbw1JLF4SWCG
frXZ8m88KyeTzhP7SsHrUx1+jH99upt/gu9yFaHcWWIOUJgjcX99d5RMziWLnngJ0/CmNWtvF87R
kBjxTlqItywgUOokvHzLgdhu2ogCKjfMmaoIhcPSeWapvIseB1NKghBsSG+kGk12HfSUS0CkRhiT
ycj6gTS6KYL5N7wOufWAE7bfxF0drUaru6+ovGoTXinp7vinGgh6DRpna8raqy6GLYQ/7y8SQoz/
7fb1XFKCdFsH2mj/4fZ1GmVJOKbzxYY0QoNYbKeSJzmUyqQPolidIjZUbmrRxg8++0ObIeNffPr+
/Gr+BZDm2pQiZCRbhiPICfoDJhzzuT444YBuuE4o4UIN6CwaTiC++uOsCsU/cKrT7uSOtf7c9tMT
vjV0vuP4BXvjCb6G/5q50ecoSmc7e5WhX1dgKgYQe3s029WinQQmX3aE2GuyJS9/3vkaY4xJ655i
Ubw7vM7ZsBGSNUAUt8ihwiGPib9EOQyYg+3i3D43/pHuAelZQM6jHIC25P3PgUnomsEBrFkm4LnF
SYOemja2ay7oLBeNI/HYDTFFyLiulBr2ZoDtr+MAmjC1r+yKLCPbx1BtVExuBXsOxlnOEqbHYxq/
qhBHgjXnlycSf2PrW89eRLRQwv8d6DOJBDlCOzHOtwvtfb6IBflFi44pxwKVbskiB6CIAswxYbZO
eAsQV3MXcrotHAqaYdKvrEGQ3USoekBpQAywd3UDgbIzGDAhugkKnXmKZ5nsvx51FKmKH2CdxYTx
dlmEvDKg/Mkdf933WrMCqjWH975jIJHrpmbGHfnDS2cTjASBn61n6a/12HmAmYHwEl5WPAeVNk22
TBoVbtp5JhKG5Ql7wAlr7V1mgDlvQoJwKfZebA8f5fxmYWbRcu6gvW7pqT2q5s5DDo+wsqacPbgJ
1BJnZJspPYA/IvsohX4zjyUT0XlA0FBpBpY7civ0oEE05zCJ/EbWnmJ5PuzsyXnXa7hoYV9eB5cg
4zp/svTqNdbwLY8DFGETr1TYDfFS2Py7Ai8k5ofyKmAcTcwTG7xgMMDyJZzZ+2Y0UCALbA6jcamy
bEQfH2Ub5nlj5/LROmpLQli5weGJGByS62jBVentChlOx7ZrIFEG1xu8syKL6i0yFTwppDxwxrTe
tZCPdl1m26wjVokFzjpr8Xt0Fd+b5xfTHQOt6c6zoBqoVMoDaGYU5tFDDhd9V5ZoXUtND46V4HqO
zPA3qNcKMr6DEUyrgM0WJ9sp7P0jtZB2EQK+hTUU+9Lxs3MYTNm5l7eyFO6Bm14/toUJRscw6fad
hNuzHZkM5zEj7DRK2F3bQuxtQ4QXP+K2T6zyRRrAcoaChVJnL+fXqM8hBW7T4aoyxEwLhKulNSto
QaDOhmWa5QGrsfSvJUO5a9S790WDkipQDuaVWZOmJw7ChbS5+hZyqxhp4To3rfwYh9aDaQzRVUTZ
z15l3t5LaW/DNr+2pCuyx4mWthKXpIvKrdQcEFd2lG8NA2lZDFpmD4xgZlxglPHBrjoBmRQ5ujVU
C2eV6nCeEXhsEHg4a8/sfwBDQbyYM5InCkQQnPnVZz2Swc4Ct281jrfxkGoZOVknJMc7/UKMqj/m
YGCMysO01TGHMWIG02QO3DUeA98xck5CzJZV9KxLJxNvQ2ebZ9BNj9qQeoc8ThHMhgAKs8iq9yjY
23LckwI/3woUFW2v2p3n0VAiPwwJR87fRqcmUAfdMwU8Y/NsCuKbvEbDEMSmcYLp4dmdg4LDAiqf
ZT+bzoz3caqVSy9ob6TJVAtdG2MuZ3oAKFIfc7wUWNTH/lUWGxf1Zhr06qYMHEwx0sZunbbyGA+t
WiRdNd7qXrhukZ/dgxrqapmeOR0e6Zeam6aa7ibIbrwR271WTEwUserN7A4+QS/IznFfvlJXQAmO
7XTl6uF93cq3qSjoysw3cxYZsPXCGxaVq1w6XLBBgpqJa1J8eiNl1M4y7bvFK5PxXJbULAnpZCO6
kbXbeJT0VfHcVkZzC+nyqGpu39yJ5EqO7L9IyMmX3Zgn+7igLkb/DUhbs5npFxwrOlyn7aTIL+wd
fL34mKJnsBVr1wZJro+mv2tKNpB9CTYvd+Rz7mTmWqtc7miIPLFE9UbbHq1zwdZQG9CW55WXPVRz
luW8sPrX5+98xv/p9DUthko+kmGC7X8tfmhjFGnYvcQKAwyqIQEUgHU64KyrjR3mz1snpgT6/jf/
7XP89/CruPnPv775x3/w+8+iVKg1ovYPv/3Hbn23/o/5v/ivr/j16/+x/Sou79lX8y+/6Hy/efjj
F/zyl/LP/vPbWr2377/8Zp23catuu69a3UHHS9vvb4AfYP7K/+sf/u3r+295UOXX7799Fl3ezn9b
GBf5b//8o/2P338zfGdOBvivBNj5X/jnH88/4++/XYq6jf52fv/8+lHk8fv/8t9+vTft778J8+86
9FcTKYApHJpd+uDh6/tP9L9bDnZvH+o8XTBV9G9/y+e/9fffLPF3GgBKK8OHxmATIPDb35qi+/4j
/e+eoxvAfl2IeL7p2r/9/0/hl8v435f119Ta7z77l9tpzslydNx1lm/y/f2hmEO+a/bCQttIz7/u
nVARo9E6SIBjsaC6SOubLkAlMMgbBghHu6wfFYGQSdFB75ENGk72TYVN89CiHvWK7tpp0ZstLlrP
QddOLz2DycWgaQc3RCY9ukCqFrXimYxrOJeJ4bx4U3VKl/SRaiEy+Ai5io52FmxTUH+kP6TnYfIR
Q/gBs09J3cIASHcmwgqUt2Bxcgn0ot2T+PFex83DIAXqUuw7GwR7/CyCllObsqd2pMKy9RaPpdTF
MkvaRzweDB5kjAoavJHRmTsohsjXyo5U19F/cBVDbmV86lV51m3xs/Td2zKSrGxHCMqsjOrgLjBd
BAlIuZe+DZPLMsHtROwxcSCjMo3jHNysFYBTeR3KTLGc9HNwPEW8sO+7b3rAyI54ID9CFUOFOHO6
RdE7lENGSrRPSfiJf5+FkzOeY6LhHJ3Ti/EVWwGm5lq1w3D8ZKbQoYy6uSZ4dXmn3kKlKHCqeDc0
6QwwJu/oon1I2ulM9u+N5OUMRxhfErHw68YqEPiC9lqYZvfmuP27DnUOZeMELLjboGcqVsaYngKr
epCM/9o+wZzJPMR/sgk/ichoRPf1XJf1RxWHJz0aDqOXo47BnecN+b0tVsqeaJRxsI91eO0b9Da6
dhLwqDKZ/rRKG4BEdOkNN+SoS/SFqfsPdiV8DKGfdtA/kYmETh/UIgHTR93o2Tno1kgCwlmbr6Zu
NTdZauwiy3rS8vx2aNPbdgBMY9MqLfTh3QVVBfYAyIIX0qLUEKTbuqBmybPHEuOk46Z7y4bq0Tbb
bBxuyKLAFVbqJwrYBDBEe1/iXiCYMV6UnYnfL0KflDmE9iDlyrFDEQuCikwi1FlAYGFMIizcCKM8
IpuAA6b393kRoyM03gDFOsuyOdRFYbPTiOKV8u+NiRoD29yss+jJsCnrldYPz+ZgPFcCMELZnQcT
9V+TbZOse+hiY61XaHbSeuf2r6D5MGE7ITI9c8+uivNOeB95bjxmczgRSkw2cP0DWTX5QukDq+F+
W4fOilE1txKMbUik86mWX5vIx8pUWZ/abJdpe6BxYCSdwQSk0QBP9e1lGg6P339qE2yMQRymQeMj
rB78chWY5rYbmfcPCN67XP/RQc6IvODIilrBgBsOJf4yIsE+AAC86l7/E7DKR8zjb8aCIVMCp3xw
671gkDZn9FpJdhP2OHGVN15hfbrqIN1gYeOamzCjuYh7FpAL8OBhn1qYJPEs9L7bEC3zrJBtZ31w
GuS0FjZaC7c5A57dGHp0jAb9UFrZu93HzeKpoMlaRiI5jco6I4c841jZW2mFPHFgXm48KaKDFiYr
NxKcqyX2AqSTSmGWC9kYFSEy506sgsF87hkcLnT+cc9ip5AHMLVw2fllq68DnNeplYVEemGzHcPm
KkaAibTXeDhDkgWzPXKgLcLJfslvQL5R0TBvahaTPTyWdgSobYIkH2jjDevjO+lGDm4CdohpeyjS
iNaj05+S0Ot3Gj/d2AZoiKZL04liPcm0W7qJe8D29OgBdAji9CcZjvpiHAc1D6zWGXLlpKC6R7iO
bC3Pd+5EBLIjfwIyoQEzkCaWHnGkGRr6SZdLA1nrsmbRTiv3VUyDQLNS36mlIaoL2IdoOU222hSF
RBGM00n0ubdS+bhGlp+D8EIWOyU4Dc3wOS/Lt8nC5CTYSa+mwd4m5hTzEUE7Ll+7TOfbrF7zwP0C
x+Avakbg0E/o1d5hMJfcVNDJ2uKKh/SSeymhwV6Bg9smj36UXy05G0D6S2QFfK1m8oAZsf4kpXFE
H48N0gjQyEn/VlUVaWC1EGtky1M9CnJnUGCqQv9QFsHnIYsJXZFEp8mj1fXa3iuR//YtElc+3QUu
vraDhICIrF3k2njRSx57dD9fhHU85n167079D+XF+29CeT0AAOPEI7qWn4VZIPsc0Txlk2Ns7NY6
Jc34mPILAmPg3FqsK8T/d37ZsJzUR8IX6jmA4WA5WITn1DGEhWsVZPWy73AGc8kePDswVrwWXo3q
VucEWLJFGOBRv8jM5AjNINIEjBwEgScEWZT3noWZwTT0Q8NYmsOPfZ4Pjco3PyjB8pUzMmdpnOAx
rRJoWXid0BeRdcEd0zj2GsIhGY7eyWv1d2jbn110sPT4y62uLXbdKXFv4KKvBy9jx2BVb8zduSp2
9ux2wwPBI8fGeW1tJkRl9mr4SGX7NA54/LxlRcZHopUPZZD+gD2L4apAGumKGjDrOCOw6hP6AZgw
2UmrYZeGLQfo0Jd7PGgEM4uBdz2fSNyMTxJVX98knGguEMGxKqHy6ivbJD8Ynz+SI7HE24NNDF04
i9L8QuDEzIzmwHZ9EkWgy63t0nsHxv8oLeJERNE+ODh1AgNB2GhZlzJsko1nMvEhIePcYa0EcYjm
TDbtcoArkE4ZXPqsdfZh4P0QWsjOlI0/O2HSdjObzXPVmPSc/gx+Tju1tHWENXXhznrGuRERV7eR
rLBdvmffHt9I4joac+WCTFxIrpaGqq81z712DSf/NiwwARoYnnDjj09+Jr5yZJFL38vuwqg/87rb
juHT2Og72dhPZmE8MC8HcEmtFAIomK1u0QxUhK8UsRPUmtvAsh7lc0EbuShL9teDg0WkTZMt4LOD
N0Lxbj0dOLYHHlyXiPUFJNkRi50bU1sqW8DxAEvGnXoOm+IZBIDYugn0T8FWC7z5cWi6QxNYe9ha
e9+YMF4U+1C8fBdl2bJCF8u0bUL6luubosw2qXRPRVr/YAh2N+osHRwUAUE+fjZeeg+v6mWskh9e
/ETE3yLr5M+2sUkYg663Msr62k4II8wYPmFtnwGeokOkhvWd9KeUXPEQNCPvfI/2kmjLIMDA0YUG
7ipRnVxREeiYUEMaGtDtpucti3SIKu9lTq8qOi1gEQttSqvjmncDZ1l4H3fhzaDb57TE49fmOPrD
ngmKrQM/t141S16NNvzJyYeaKpHLecsT+MbDoMrrXCZmsbNnrPQwwqjHMwLwjrCOFYgmD7zU+IGL
qF7QKyySTOkLfr61SsdHPQI9Ubs4KOt4AvRpGQiynB9tnD331sRkiYO5iKYv9Cy8vkA15BFyNZP1
KnGXBUwVStwym8fpIMMXRWffTb21JxwJKnKKz4ix3LPLwW7MCtA+3Qq/2zWJ0rbaVH2NSovXkTMQ
DOcwGk6t8FQM+IPLCWuLTu27qmrBOC4MUqYvpEjIDP8mpDZco7qLvKq4CvOH4TIXBnfjr9PJ37oo
1KTAXp86LfQtpM8hlK1GM911aZM0zUKfUTgI/E25G3L8VlNrH5MUA3plOUDTWkxkErtGDUfObZJy
BffTXmnpyDBwSB7AeXnzZpvxCXroMuTNjmnoTjEsnCd/NaI89UMbgRsYKbq9Sd+SczTtisA7+5Tc
q9ytB+ZeRAtTiaydVj6GUfDF8gScVIh9GpkihoJXkh0xbWNjwCTHQUqFskx8uRvL2edFZJUDTB4V
jokescXtLUE8i37ckwCzDU5MStH7ilvodWhYtenaD1a28zoqC8OgDAl5l2P641kjfyspJ5gihGAu
J4VDzSUYvmPmUZvIeoSy1GbKywluLVZ+3e12RkIMKWCHzOQ9bCvir0xZrfRCP4ZzedrVql2a03kM
5gKIqag1YRXTRi9ab3VzaDaWANpI4fXYyLznJXIj+2lRgNUAbr4da0/AmTV+NB0G42nqkmVHTCha
qZNyOoz9y4AEjKWLuGHl2tGw7ZoZOzHxRqp5ZtuoWJVWBYSoiwA2TOJRTJwEWjccsuxOQYRLWteh
QSTmxuqsl6kIbnM3BTQG1y6uxdpSTBvT+q1FWLPitqLoaO6LobhX6CEni+WfVXFdRAsmPuOFymFJ
xhvBKgsfVmOiEec31SlpIDph1qHD9+vZVPye4TN6B6G3rAKlYSNW4zpGGLyoZdjufCzCvY8AQ8Uu
HapzMjuiOjqYzQWT7J3HWxMLxBl5zBMsus3oAsODgcpjU69TUnLWOF32RKPLZa8VtA6m9mjizVsm
NZfSWjg+N3UEY1I3kxfN65y13+vYiJltbFXZrK3J+pqqPt0pGy1F1AbUlv0Q73V2u9mw7gByn6MB
aIiwx5LlL+6aGIpMhaxsr7e1tTGNfm8WvX9NPaxdrZTHlqQ+KyuiLW4YVB2Wg7IDu7nfDetxMuNF
0dawwvL4MXdeSjUzs1R2jXK4EFZshteapinXSnWsvK3lwKqihN9mOV1K2QYwFaAzr0pPvx0lzW+T
dqAc1I10jf4Ej6BOHo2hqOe1E/du1Mmtl9OqhEYjL9+/TJIhu2vIaBe0Akvs/2PuTHYkR7Ir+kVs
kEbSaNy602cPj3nKDRGRkcl5pnH6eh12S4AESAsBWqgXjUJVVmYU3Wn2hnvPRQXnMjznTtZ6j1bj
wx6s6ASKBiNl+d5EaE7dlE1OY4xb5AFcbYXPGFRbyHtJTLhz8kz+Kqq7QfBG1d6tD/PTMNNll8O6
6M/fOnv85qOFLhlN9b6McmPbzc2d6htE+5FO92ZIKNXgHsc8xH4LZ/6QdvP8GOkIfy79uI3qBZV+
8xM2jwiH61cxNoSozD6OAfdPrJm1Gyv803hFB/mSmFzQYGvtdRS5tw3jT9N0L2m7Fj4Z/AiLLUKg
IdFw0tJOmWaDLmSb4x7Z5JqSTouSEOPovZNgnF2Y6du20U8TkdbJ4L4iU/iwZfXUm2CYfZzeQxM9
dk3xY5fJjzN6T4XyMIW5d1PaPeoQa25BDIewJ72PrOrZjcRrxdHLKOwIB5+UlYq+r0kObg1BJMK+
X/ZAj0WJHl7Nj20PqwCJlrvjjQo6QAw7ircc8kX9EMXyU9VztzPI8AW/5z2VTQJtknyAbZoD5lWU
Sa1uXeYgEHpCUC0G13gyAOK1U9hl5iQ+ppjzO7Kbkhov/VLZaJ/LRzFPxVaZ9l/DZe5cWmi4Osdj
l+ftCpf2ks16vkOyWO560hQGr73Z5nznsb5PaAQbYZ/55gGc4iB0q0/2gdzycBD3SCy/s/6UAw/Z
2sL/3WfFL+FhQJyd37PRfFoDmmTW4n8j4wQR4TWjZwY0/BWPxqEUaOsJAiBleNzCA6439Xoa+rI8
sdf7M1p5d6Q5Scvkvho4+RWzf8ziG0J3XnxcTfZS/gy0OFheIGevkMfJTD4jBP+Wj5A1hXyCAHRh
Oq2+qQZIgnNoVAaUrC58EOY+rGCslNUBWauGvkcq/4t2kGJ0hCDABM00cCVkgRvH3pGF7xZfVcqQ
J2aAxA4lwts95eZz6kAZa/TIHFHBsUjhN+DB48lqmk6yYYPBQfhVpUVzDEPv1e1AtInx2i7qJx52
zi03bBAcjGHmCucHXH7CMcAgQWBPxL5gwcrcniUVWuVT6MqvMM3dc2E6V1EVzk7y/Ld1P/+QKA91
pShRCw/tOYv8l2Qx36ccbQZSSqz8kAIK2XxFsv27CO/BUfbeChcn8DPO7M4BiBTrkJFXCKyi0KEO
emRFiGUezbk400vnSs/kiPQ7/lYfe7+riqOMfi9kkAkagZFTMtZPLdXf6FqPmhRJwl+GF6m9X1a3
6E2FbgvOi6b8M51T1j5nXVM/ZWl2IuRpAQ1iT+cMXNKGvSyspKQNtC1/vMWvd2XYvg0OyeD2AlhW
yQN7vXALgA6w/1Q85mp2994gfodz021Lt3tJ4unX4MKCQo3CA5iQiU2Y/8l70v+KKf2/XQ/8d5P/
/7JN+O9+wf/H1YDJCP9/XgwcdRl9tfN/WQis/8a/rwPEPxQQN88UpiuJUV0FSP9aB1jyH5ZlqfV/
rkOSn8M/+Y91gPqHi/CT1FC0n9R562/3H+sA9x+eY0uLHQPiUNNkifC/WAfY5j8j3v/TOoD4BZ+M
R6RR/JVwbWfVfvwn4WyUdilaJCJm8yEjBae2ayhG7ocjxV1RN/fl6OAxJUZFqxmtMNjfHRu4fZ7o
i1Fl0z6pYU2lIaldK9kRDTZcB40etVHqwaxCdq4mJEjz1pTWIZ0gPJbIHGZXQ9NoGFYvEgO+E4XD
tuPyUljCN+RLoFCQfb6r+hU0xC+wjPjNYkAYdJ5XBgK3ClcHOcs97aafs7hLV6Zls9It+2IGzrWI
5hQthFZUrnWcKqZ4SCwIlMXuFCBLs1QWniaGbi4EzRqUZglSE/NIs4uBbCYrbTPEArGhdlJBYcHi
ZB4BlXPlcybG8JxMryHYTnPldw62/2pGUB5EiesndIOlQWEygSKIvRgolp+cnRzEBhYc45BxayN0
RZeXRMmvZPSu0OPGC5v57dx9+9K3zjLELd8b43FiSHiumiI+Tnr8VCi1EIVeR2XvKsdnDEUaBpvL
Alk4Frd8GY8qzv7k/fhi00RuqllDiaHwjCUtj70Chqc/yqvWxQOj+Kz/QnxCGqDr/2V3cuNrSJVb
zSff8ZMgE+aBZE9O5CgCFzVp6Oqu+cmAPrfTcBcW8QFacolBnKkJueiM+y5mqJhSWixQC5SM2zw+
gwnb1Q03tz979Ca0ORuz048QDfa2LyfyzWJ3WzUt6p3eO03KOyVkgsEFaFewEfplzeh+KbBJRjY+
hSn2Hm3NyT7Ow7styxC8pX+NpEvbp5gUYYPEs8MiGhAvvUPmosaZITK09l82q4qNSfza5+LDCj/1
mqZi5L9Tm4UCbwZxoUoxVRP9lkgW0yjOfn8Qbj3tpYZePfjIc6wi36S9SQbIKN98Y3xNDP+hr7OX
tIF2P0840QqNBHuyf+UG7X6MLmVTmu1OSBAJ0MtoEXr6Ep2nV1/DhyniGLmgmNFGor/sp/ekVMOp
HPwbxM4/oIyygG4Pvs8eRBAjTnvtKzFK8YnaAYkpr2Dy8mu7eu0Ad2cPQn+nUwu2AQbHSgsInIiF
nsfEAM6Pc5jlcJc5n8IEbWaBM69Npj6IFXd2jrIkcsdxl/Ws9zLZ7pfIes/xAu/Kib5jVr0HdZEe
eu6bYwIHo57Gb6XyB6HIabVS7vred5nslAyVGxb5xo8fYgRLuwrefIsDUkf4Erm09oWFrGjyFmMv
aPDaZjKDamAfkKxYKUvMDKNxBFnF4LBbIdkWIEjBCEH9yTPj2FCPs0FpmKz5GQg0l2Yx96x6P0c+
rbQvv3E/PYdprfbSNFNwKS4T9rncjJ2qtwN2xS280+Fs+tib7TenRB7QE4LFSSx2OBjpawrzsZ9w
jMbprlzoGX1EInBJaYTdThF3r+I3drwWUK3yKzfyzzFSeDU9Fojx5H1lNUY1tAQ0QtWO+Qkfuefc
hwgbYCAVez8zGpQxDMzchDliHfOU16/3tFirTbfZkzXUbK0JlzvAcHuGmgRMaUGwvrfSgxcTvjcM
LAbKEedL2ZQILYb1NEM73VjmtlyIrRpGCHADKjYnaX/ZJB0xhphruD8MhYSBrRBr+BbqIv1zRmbV
aMhXw+4vbLRIBmGokIQWrE5VB6tHQ5nJx1wyM1sSlIZuoQ6hiBY+TUy3oaAs9VR96SfSGphhrpJ2
j2yKh94L52s2vGaJ1PsGuy94ue8lo/QGOQkWsIKar7Eelt6Da5JdFBvM/6CKqsY5xcOMarPLeU7k
shwQgyok3HZ0dJL4VTuY5gtid9AgI/l+1Jggt+6EAsteVxTVgHp2IPWePhc8FG1qbdMuzuKxyY0b
HSZJnQl7xtZIXjEHHKIS+YtKYHUvpfFu5eWh5CVFFr8o8TGIq23RjsJVJy0CnrXyYI30p7H0jkYv
kSy60Hy8gkF0Wqk/0PA2o3B/tNHdJfhfN53X3RZ9NgT9te0yiQQjCFR2uNU9KJ4ihGpjiN7ZzAm+
VUtdEA0IQB6TEywyeSS2NCEzjonj8KGkRjcW8VbPMIoqwblgu+tm0xUfAMghNIMWIlGR8nz0QM5U
6nHqK7S4g9xpu2S8Q2xSPslnyO0oYVR0tprpwj354ZQM6jr9M4WFiRfgMzfoIRhwHGrBoAceAtPM
MD63Nt8bslZAyE8xvGPE8Nss/whj61mlgBGHEQNJV0LR1hJKO5cdo776SQA9ZIyG3plXODcJ18t4
YhwHfGOn4k3J/idyoYD5uFa4K3/PFp1+GLKD1bPYRnCwN7qL9gbNbqzASY564rDmTs+niHIB1/mm
NtxjU49H0yGoAgs2dC7d3bFWYJvTJz+WCX2wBoEH+XvlqzLXSXMORzckrRkXVRGdkzp7FHyUm7oZ
MH+Xr0OCsVnycrHVb89tH9pHI/cYPOUIDCzECo0a8AzreBdVMoQGJlBZJsey4JZFBghw3wrZwfsj
vWi5wIAZw72K+6uyk2djsf/4XoraCsVqyFy8bT+cVU9oihXr6PdPJNE/CRPRqdvej9QJvAU5ssOE
pCJjayu6qnHpwy0rB+k6UJ/NEkVFV1skh/5qJQbxCHIS4RzxN3zOey+iZMIIZ4OfGU4DyxNEejQt
BQgnh8yFsYaJNZXtJ8fBdhxQJkrz1OkGyVbYtxvR9k9d1NDUs4MVUQ1TcTiR6c1LY3tvWK8dEq7k
oYqhZNjz4gZxy+hd1gwdu6dhjAYQ21ZI7sd0qkQ+bxGUoXioMGG7xgNpEZz/rXXG6cd+xXfOoMDS
3Sz50pTISmcfM1B315SUGL4denAod/maeOCBqSgrDmRPYrLo8/C5WTS/r73yuDVuKMjRWWicmBkI
qAztvTt27/4Kx1nnh50aH2k4N1h2AuphM6j79ooM/mleqdp9LLaJdn9XZCUi8QM3BPnJZ9zbqKTa
+LT4OXP7Lp82eGZQnjOSBWwJ726Y9pXbcSC6tPec6Vsi3Ei4YYoeZhXhkE8O1zIg1qE+GFVPcDck
EmMVpjHwIBddnLC+71hRfCDMwMk5C4PcCJ4EGWWTMzEFJmtpU0RrFPecj4ESHptM2BftqYJ3RrXU
Qo+Ehg8fmAW59ULKnwLNWx1tsD33i/HL4aTaqih6U7o4kfW3UHDoIoBGvSWd9jqB5bE1uLph/iHv
lu9v9+STRokQEwtV+CezO8Q0nCE+CXausZ+G8HNebUhzbZwx2NdbQrZiyl4PvIlVP4djEtTpV1kw
EupIxmGA5t9YMd/KmNkzNt8URz+AiJylW0+Em4uxOx77v9hmdzKyed0yQGL1dHF7+U0JRtUad+do
tKKdqCyeJqCHUfjXKXwBNbbGAmVfi53uJ1McO29+N7HiYAy2bhyS6zi4hQyae/hR3RLCkZ/bf+YY
7bifePiH8fomBWKL0GW0JJ8RYCRMMMwwKCt1TDDyb1WBJ9eb02MqjWuPmPUYm9WHDa6rs8sMxALv
fVSlv32UlnMe/0IbYG8ppCig2cjZEJc5CLsXjMKfOcAmoufzPf0OIclsMtwF4NbCPB2j9weLBEFK
S7Yx62FkguP9zsr1zqwBaBJ+OnTWF5Ffz3HPNjZUy0/6aeZegqw2PJgeZ2MDJZ33K2H5VrCIms3u
zp7CS4cUm/V5cSY7y9s2IlPwWZOgC90/E3pntrutfepGrkUW0VJS8+fIEfA3fo5G9VtF5o9LTwn2
pB73iLS4ifhlDNLRv7ok7CT5jVzmZF+N5bEyoRmMBRgHS35LVZs8RtzPjqEPmYOEmLgbbqEqG3cD
tayY44a0lxzHHMMWxojYT2FuBXgdcekRJgUzQhpsiiwvvla+Nx5JCmIbMfGY9Ira011xiadL6IF1
Ed14iQgP47G608FJ6/MoXtLKJVHeChW3yVAd8tIjNU0tX+5cUV031IsEn29xurIcUu82lS9GqofR
cHdFzcpQyEdrcv8WRftsQB1lSI+/V7CfBM8SuOtYDlXsfcengPKH/xtzLILZMO6RUPyEhlPDJQrv
AHGlwdjx8HTjnUKiJoMKCbZDPi4cDmdXlNBGm4lBb9ZfZxUig3XBlSuELZlIJkaMQIkThNxV/szC
HIkKgzVAZx7L/OkhborXbPRxMCzjSeE34Klfp8V3oEphNB8yAtaL4Zr49VUU0SV13Lu0Nl46j+Xl
kvwS/DmbcFuHbH+tuDD2RY2cJYOR3GneDTeBhzBIuXF/iiRCKCiLn25NgVHe8qxsm3x5D2o6p6Ac
f9P4ck5n1cuiiIREtvrdjt73pBj4i8wD6otoo6+wmso8GCVd9+QzD9BhhGtZxMYW8bHbdFdmafHR
V7z3iVOmJw/2MliOqiMIU+tgZmVNdyqOCwbLciFywee/b1O7ctinIiL8SxA+0w6Qs2ahACu63Hr2
VdXa27NnNHfdhOikHh76qL21LbucNEHZAIqQc6aAAw32IzQUWgLXFAHTm0dr9V36XcsavDiUAxeP
ETO7nsuFr1Vp3YOY6LcVIexaQMWFGLMGyBAA3uk4gML8KUr/O3q37dGmbkcGVhGi6GgqnE6Oj1YL
j9Zr/cAv5uE0YUCjwmeZ6ZgMtOEpw1ZiPgIVhtTqzEWFWfKNKNPhUSwOxsf4Kcm5M0hZRUm/WQS5
YimqfTBeSfTm2NNRke8KyviYDxcb0Vac5XdtxWqc1yN+EmGOJYWWvARDC01hap0Dz33L+fdkz/c+
+2YbdyAtBtIhk+hWmfvHdnKPdycnQ4QNbXY/L+Gps4h+YT2+6OFxtIKwk89iWu6aWN1Frv4r9U4l
0RPwTOR8DspMaSWnZQQnVJ2VyUBHVgg5gKoHUnZ3EDBfCugA/sS21+ZeZQH1YU7VdygIa6oQDSY2
QwKDXgiDYr5Vhv/daGUfrPCUiul+LGmH0eyY+c4UDXk2+a5Z+os/iV99gzCDVuBR29MljzwoBPKv
T22LjWvXTPoyqeKx1NnZqPPzMA6njOvQpiZc/P6hhVE2h0+1ZwD+su913v2hCry5Xnkhu+xBhsye
2qx4k0t0l4x3vj2chA35ZoAmahqPQJOgf9wQCF854wDJ1C53n7ncu2y9N30T/nb85TgtFHZ1e8nS
6NRw8Qf51O3R7zgkZw3sPhuzubhRQx4l7oSi8t4tJ34kj+Olpf5d0vFYO3SYDm43pHSGuUH75yFs
iReSpcvoklMkZO0FlYcn2DaFlTqAHESD6lAeCUMRFcn91woJStowoYJGBcRjk5wkh3xRmHdIYywO
9Q4YquavKKnTixWO6bGasqfijiO/Ba4+X53xycbaVXg04F7Vn33pvaYRHJqwr2gMuLYQxCQhS2u+
Rm1hfJuJ8TMK7lNJfvS258hb5I/u7GtUTdcY6BGxgUPQ6uI6loKEsshGSRV9Yj45u6H4NfHwq9Kj
3xVEOOUsDHNvL5r+jzeo05KXF0wS+5Q/tYnD78Ev/i4mAxwPC41p8CPj5kFOZW/cJ7IrCUISGLCr
/lL3EOoFqDCZXcyZNPvJUneyM3hWVFBBKMNDgWVqMJLHPPN+k2EKLs040bjtQ4mqbKicT8DVJ1eT
0bNsCwllEx1lkbNL9gx7ZxPGNcfLg6Us4heRYNexgYroPXLJKo3N8UicNb3PQOSsY99lxp8l/1Dx
U2bL3SC8dwwDRO6wfTeW6p9mMwKGk4QjyFTPomYyCZci9mH6NaLZgZF/QxXN/v0B5ekVYRAKDAn8
JncP00J2KCu6tyXEPGJXOMZbmsK0LHC/qm1stSz46LJMcOqKoAiygR5FZrzBsnLBvs/1gyrgUXSV
LY49A6XEMf8CAeMsbtz3NvfZt2FaqZDn06MwCGpDpjBq+tB0w5ZCjtMScrYxEdTsMJMVuNJoo9yy
PmrLZ+m0UH/SJ+6zFKsc1Im3zsLHq6ivQe7heB6fpHKDARwfUq/FPS2TdRIUB2jCPAxn61VgN2uU
Jw+Yfm6bJ++ycY8TJUFQdeNTXeh9ZTEu6qp5+JWFX5UkOUkgAO/sxNyoBinQQH/CmoqEU37YHtgm
80jfrkD5E5yUDl8ETuD5gw7DAYrzNNfwCwbGAy2rbYoavDWTeO0K/1Zqms/Q/csIhd0VQue+63+3
ktcsWshtcqgm6woEnQ9vccc95gW61VMAxA2p1lyiepqQZ4Q6Aj7WMVbHLbm4fPwICPjRqqrclmX9
Y2Xtr5TR7ZGbY4eWgxOMI/4hNzpoEcTupHb3ICU9QGa/1EBrNhTNwIZ8YH1N6r2TGjvemdx0jUs3
lETufVe15YVez6kJGKFeyeLkJiEfcqHjBtb1eOeqigyIjB8FB3RxjFuIPXwct2LKbm5eqK2RIwc1
CaknmXpmAw9jpHTdLBgsa763GhfjjTn9JMzkogXCadtxE7fuGjvBDBXiD6Okrv5NMJB9SGDbpUtz
RtbTPdS4xWDBmL/IOPuukKQg/GIILFL/p2hcnPbBaCpCYFrODEPS1CnmROzo25uB94pSGayDoK7t
0u5nNq2XruPkCqU8V6XKArxfeKnh+SIodTDc8YIsmKGDPOUOcdmzbXLJQ3VbBBk5OYNYLoE2V3YD
Xpq9fBOGyJjKHUD8Oyq0v+mwttDZIknmZZAXor0n2IZki6Ru08DOCUdhXs1nRFubMaA4NLgp2RGP
lEDsB+uKocmYrbkAq0o1FnYO/HkhclBR5NrDa5XFzqPBF7xeiB+doxskaxSQLTW7l5koFvoapxSD
IYOpzGG0uSMasB1Gb+SwsDFsKWSUcW/JfR7Jr8hNDoMfzvu8rr8ERE7b5M9aZnyESeL80ZI833qJ
0CAkMYsPSOqbXizIJ5OXainzY6XrGXX5kG8EwTrVzKihA2pld3wjda4RLES/mxSND2F0e7+hkYVk
sQQJXuBOTd+SwHeGD2CcSw28OHHsrT8QVd0oRh8y5ShtnOheFVCWwN3teb34cs7MyNwWTWlmzFAG
ug7RgZx//DLyqN7kKRehRSNOV5gBimG0fItZADDwWGMssxh4bQooM0qDMtY/lpR3WRPfQ1Ro9qMu
T5Lb9wp8+tzV0OSNHAVRjnLOq5b21qG+CnxGfDst1bWx4yvI3vsMxfjKwroV7hrciWccE+IWASSB
WaI+8ICEhWBPHIsqC/eShhB3DQ9gMqJw3zewTJrxVtVQgtuMBQUnPJ2sEQYo565MVYJ2quEH6bPA
/jabaD2otf1jbT2G92ai9ANbMxQhfICso+oX4u/sIK9dtiWLc63c7HeklTqO/gF/Iit3/zEhqgJf
RvJpZFQvid4gcsN732DZXjxgOslyDvum2SaDZGFOpsi5kWZ2zEjgu7cW+QREHjQTpTZRJ9I6dV7y
iDEa40TCWB+YBaFyv5KwvFXGOF8r65KpUt0iqC+tz6vfz+xSGCy0a65v4PqYJHxR3QzpAsaqhnwn
1lJVEfmbhAmIDbaaW6+nhrDa5qB16W+9hPa4jQQ5AqQuYxsAeZU/g0BmEzbP54lZac1UdRMnd4A+
mq3tuDtwXNkdICm0LJm8zLx7zUgbjXpMHTyG/6iy0UoYrbnOzh66OLuSrzHyr+1VFCxWSCIMGtAt
Wzui3qErYFDFUtMMvKc6Nh5djEfQD4VNgWvsBx9dhTuwTI0z90t3/gASdtD8B31FNlN4pkXTsTDb
4yBgQ4fmzJZv4keyCygl8ypud4JheTcJlMQY0womtkgojdXzwJd400z5fVGTTQguoQkmQYax7tfW
4E/Wy4n4DrTzpI98mbKl4/E17OABJ+hY6e3SMCEFBPeDi/21TtaTnCIwQ5CAQg66d0vqyOS3xzal
FIfq/smJYjAyiHwQ1SjfLKSGXlez580aa5tmRFo4nr5DrL5DThtPIOOi6YztFXd05nxkrV0flgWx
/+IBIl3VrFDE7kkniQBXxD+ZnRiHng6sLdI/eKDDcwg0EWE6L7lHk+ew/Fjm2oe4Z9xSGD1blqv1
AbDNa+QhnXUHW+01IHhMHE+z7Aeu48KnDRd70K80ZympRaJSvzLUGhsYuITcz7GJAja7xsQ+7VlJ
MvNt77SB3spBCce7wGlMjPglIWSlZpSwdWEOpOhaoa+x/o4GkG7C4lGOalcz64qG+sOS3AYxOO3K
ponUvdmd07b/XfZMTchv8RncdK9JaDKTsaIKfeLUrkpuK4gptNgYs6ccJGCQiA0FWpndXPbWxlXa
hdxEK8B3FseSw3cBVwpF9rNy20cbJJujmk9/zPu31tAvKo5o6cMCpAXFEz4dI7DLdVvN23sMdXjm
W4eBuoA9nmBhAxyAga1mJWHmHU5ZKi8ym0AzScMCkMB4sjPpVbM8VPt/sk7x/MnKkndmDceXGLBt
4yFRzufonCbls4o6eWwAZA45k1nlDuWO0OYd+d6wE3C4MlTyPnFdb3HHvQx5eO9adEWjeiWjbWc7
86vv6Pu5zJ682Kes2xdiHHY8gp05hD6rKA5+g+glHILLLWwCv5ZPkfc9K5f8V8BIuN+SJ0jXmtwO
hAAQVVprfAAwnrRUerGBMG32IGlUJFkpT/+uOg8oTPWaKYXPjEE5G+DXuh8u2BsuVt4/DQgFiyrd
+358bLryTghS3ZLidy2Hv1XX/sxW88l4etPL5Vkwtd9EBjMtRy5N0DByJXkwv4tsRoO16wR9jbQn
HYEtNsKicaPLoCbAudFwmlus0GLCrBC9JebBzgGqhuVjZkZv01IfY5VdxhY9OMBWsKnWU9o0GYPg
ifiz2f/j8bmKmR4Us3vshPRmcKEPQ3NjrPqsxWwe4U0xKZrQGQMbJyGrAQ839IRA5Wymt01R0zgS
DZR4OPlUo04I1+B2eNlIfk8qvVNsIygQJNKAoCFwqkvi5KVD7T+wdjnbBSpT22N5XjCZurdKlr2V
UattMs39pYNPgcexv4XdSkyaAbs49cC8yyPvF8vyB1hgeYVu8mIStXksuPq2rVMb+35O/Ftkyi1/
i4xUad0ktNqi70fcZJ469Hp+IbPTvXFAHGyZEhcRrSJnPwyB/a4bOKWxQhVLd0L+v7dL02FQSynu
2QiU06RdDm6MtTPCeXrnma8DAmhrPoBGe/cQhOKuIXiBee4TW6JlbyK7dlGVHVF0Ygxsur1fUFws
wCAmPVzyBJF25ZlPWUwfP3rjk5dAXCjJKedbSbxGKs0tUVhyr/WhC1kEMr5nTzUybpl9AlEZFdaa
3gHA8CbRNni61vhKPcmW1o4/BcWRp/2WSTtvDzk19JMrLXpN6WiBRg0TFSoSb6QIvJnky8AfmhC6
7ITTvUNZBhjpMN5LsghBSZtn+0jpD8SJBXNEgy9fUj6ASGaCVD5DRTk1uLC2lomIfFoznIFiLKtB
B6U05FS+YgNWK+36BxkCTqRqR7EpExG9RFH/7oOWOKSjkwWhGh6rZIkYFk0vLGUYw7BAUGW2JwUN
pU5euUeZJ9exMcujKuUMtgy1flzUh6GLircq+mPIaTlrtPO6WZqDRWDYjt8aGUE9DrTQREooP94N
zAe2zegI+tl84bgxcdwo3RwVaW9TS3YzN/YJND5JEdoLSHzdxqp3961RnwhZQ73oU7K22n6q83qf
d15/HR1nJaDGyBYQcDFOR1UkPS/cRRmbvXZq7sN09SB083KzNaw+vwnFpV+4TVNtFacIubYNUpI+
LrqqaPxJR/ZpBv6CuDpgNPFWiZBAKY5As2oZzlbYSy9YQV7MjmmUy/jtjL5460v8HssM/KsmbcIY
YwORTJzu8+WU2bZxqss3N5xegZa92hoNKLkM3JO2/xTVoEddAV5zJAhnDnu9daVj3GlqBwJMaEwg
IgQRVfIRmeSNMfZwmOKSCPqF3jmN2CXVbVzv3SUkH4hiohDpRVhYdAvTc48OW9ZrOnjLNRpQaDm2
abB5zJbzQLB3lEAwXMkPOxliPYs7NuYeIXJYdwuIPiZZaJr5Y5r2C5K0B5KDOQA7YEu2Pb+OLQuI
sOmfhf1HwtHjea4eiy5Kjx2C+k1JpGPuGG8ZcKeNxhsN9Hj+zIhu3fFeaTDR0ZuMqJKNJTGvJKmG
suDaZ157xAqUHK13w1NvEJfTI9Neg9efCbUWyWmIgFp1E1iKiqnPzO7ZSImob3n9KfzloY5dbp6G
MABrdB/cqNzDPjEOIG0dhiiroQhftNAaKMg9BwTmjZEf3Ahdb2s2jKcblwJ2CLFHJURa0HxdPPJH
mKbmN1MiUx56b7eY8tTrlXUMEgrF0sxA2UCsZ1YPXmNew7H8mqxuZ8+SrEvvNDvGcVYejHV1takI
EV91XwtxQIxN7K/I4mZuBmMHy+Q8CQrutTJMDRw+7ju5WEyp3CuhFNPZrp1NRFbAPo2oQP1VdiLc
DjudF3+LmAayzKMDEvJXCKFGzRzcrqIHBTF7Z428r/A5TMjQkhDEpB6R0eRd4CcHxyJFdR5Fs8/d
IT1HXM4gKTGKMA0nIqrCUwKdZhEJgWO2Zuqn/CBni29Whn9gO3Uc9HTK8ThyMmBE5xrhEfKtCarF
jIM4jYuTTwe1GKuDNwFskg5odKWa2SDHH37B5SUcthJuP6kgI5QlYNV4iOfxECJx28aJoQNZgRls
mXNB2yc2c40asT6p+mvCEuy/JnGBh8jL7rG5MQefFyB7Bkggl7kLo7jSSqHaySyQvTig2JnxqvEN
xZzNKLZGGjZg/5lMg/GXywhvWRhgpDPr0yyF0p1dx3l2n8Nsvq2MUlovipj0HuFNFLRw17AyYsC1
3XMGCv889FAlYbKwJqJYrF1Mbml/MDJW6URaBfNkfOcsMJD+8ANoDDjE6FG3qSZwrPIvEv+noSRP
KoXbWSOcCLo5usa53+9hWR4E7vOTnaNecTgeYvmOzbB7A0e1VVnFS2FODuWEOMtVv+ykFKJlroJY
3bo2T+5yNr3BYOIiGtjxFh0U4ybZGX64TVR2sp2c7CTtY1qvPOPQOt47AHmGsLZ1J0vy0xChu8es
j89ZwsJYlgSS9TUwJY6fBzOqIIFT+y3waKl1+kshhTj7LTmBFWNUytOuQfDUJnuNe7uA8LRVQ3kp
6urMv5VVdOeWndGZz8ZjTEWxlcN0Vr7/Vqx1K0hHOsls+PJ9qiadsZtDxQexIn5XPYt8s/VZ95GR
hRxiIKNmWiOd7o3YG04jykFImMalYV5C4VHfNElFBSL/KcvPU4Y9IU+RK6Q0unZlh+zY0jdi7pKj
1wNPoooJzMIx97GStxD6NoI4xi3CabnRZfRCXYxZ0cZ/XvcIAZp+2WAPvjQi/jFrL0FDWB0S8ZZ7
4Z0VkzTHYovs1LZ5Ir7mPudE3bObPtuMpTCiGd3OM8+hlitC2R9wfCuqKtZuAV+tnx4cB/GD1hfp
Sx8tCYI7ikV48opSKek8KwCCchgM/9/YO48eyZX0iv4iPtBE0GzT26qsrMxyG6Jc07ug56/X4Wgk
jQaQAGknQIt5A/RMv+7MIiM+c++52BUmJGQeW1hPzT50j0ucuC8SWX2Mej19NXqNh5JJIYIGZrml
x3otY0KQ68GTnTnxNlfQbaImuhvYlV8joBI6dik+1BIP07DRG6vYenYLqYvt9UQnvsbExCo4zP3j
ZLP1rC18Y6ndvycKQkCY6hK3PgmXVij71UhFuOwK3rIi0ZJt6HXrzAuWCYmeJzBa7M9QwdFTHilV
sAV1ZgsCZY4QLLtj7ZNMgyStHMczoKVu47GxkCN28hCDGImj9nbovXU96shtWBMkbbMi64O5mMGa
uvBDuRYF/Kg08XmNJ26KvpQPmdNiLLJI49atlFXGkD1QSJerFKN5kMZvmE2foxrJlC3bHQnQZw2t
NsZQwjWyciChlKKxnKHESTzIFZE/nyT9jEsiQtZA2Yp1plxWTRx/va1dhdN1SGes52RCMSYGTFBl
0tk7LSuIGSYhMeOk9Uv7SBrD++hX5Wrw+w/Y/5DrE0SmQ7hkNo99U6+eRPCgAx+AJuo9dTalbUoU
5zaCTycUzoja8WLic5pt6b/kYVadnIgJidWlj0lb6MvIYLnGxCRKxKVs3K8imfOjDIQBpnRXtkKD
OybIoeJM27KaT7Zkq6Muq8zZobcezOKmmLGjYoIyEPEs4XTCmtqMwa0dsZaOoPeRwpChZRuKxDnj
IsBAIQ4eo6PAFgxut3wqLdTDAeA0AA1E7zRa+VDojcl2gbFERCS0dCgkojnXxYNzOmp4q2FFNPF+
LMc3abSfNcP+BZ4Y+MPis55zp8FM3/jvfTYnUufhH69CxpASVW0V7rSwapdH1cP95ebtbUL1aCB5
mHOuG30AUR+a24kI7IYo7GHOxHaaUlsGc052ApOSgRdPHz+hDsEdBDy5hXQFnQyPH2Hbak7dpiP4
Y1pYVTMKHhNO15zPLSfF7ed+jDAaSY9fOQR5NwR6D3OytyDim/L13SfyG6IC+YZzCng4sQ9zD2Ht
7UZCwtM5LXyGZROhTCZs17OLIlI8nLPFyZh4zgkbD2OSYtFf/GhdthHEkRNAyps1t/VGKfaKyHJr
8FAPzynmzFQyegJvVxBwrs9J52TJa4eR8PMQ+w9suoBIxfaupeT8QMhP0UaQmZ5myn5K2URqw7zn
IFd9ctZOSM46O3iyKYheD92JDPY5jd2ec9mzOaG9nrPas6bljYJ2wUDZ7La9aSNzJtzdT+xL1DKU
Dubcd58AeOCRHlJb7W4TDd/aGgchYfFTjw6U6YeJrCVfFnOivD1wEvIVGQqZjDWnzrdz/rw7J9EH
RNIXRNO7c0Y9Fo83TSM0TFBQD0X9o2XNJnHIta8NBxjap1YSIKhTh2U5O51en3ZYUJn8huqS2Riz
lHxsQCQvna641pjo0b+6m3hWiMAqX6oU+j/jzaZIxa7N7k2nc42HC68J0CvwzeJ3RFlbj+13oEjp
Sbxu2lbiNx3gd4dot/kFOCDcMCCNWDhVPRUmCTEE1jtAQmLsvzQKbfknsv0H3y7HnTkN1AdJexEQ
kfYurEPiucuXeeJT9+kqA/OfVNOuD9G9+tB2CPYu2b1ZHz7/xt6z7r1rJpshZvHh5fW4yA1uySRH
ZuCJaA3yka/MlvuEPoKPSpHjDu7Nj9WaJMFzQFffFyjyDUBsixFAYkoHpIs9T26JNG5Kl6WtPseC
nc80NHvLQK/PurHbQYb/IM2HBxfch65bX36CVwqNQFyU+lIm1jGu1I9fwJ/B979g/WMc8UfeERs4
W7dM76E2FGupDQc0ANGmtth+a77N6jIdD0JOryCFg01n6DuldPngDuPeTjWauyC6Quh78dBlQbfw
mBV0UYn/r92qHqUimQHJJknYoiZahGHTGx8bdnOWZluoGBlRJ4OGDoK3vQrtJzMliwEGeIVDvIKQ
GYJZnQTKxTLMYN7xQhc1okI0pvouGFnpeZge9Tp+d0zjgYBFFg+Z/SUag9ajjH5hYy86ixigOqP4
cnuiCPvpFhlueEYjyqyxFOfO2fWGdssKVtW+fiX3LlxbGF2DmAKmnOnTNW3rwJCNFeFR1WXFkpeZ
UKdvwbDsG1SgY4fkfCyRbjfjzs8ehiK/DY37XZq2d7B5WAp+XWaB3LFunNttMJU1Q2UTODx+plXb
eq+aPsUb/EBcZuydZKQ98BNAkm6RRyiKiiXJ+OmI7pINwwf+bZIgHPSgUg7w8uxTQNDzNsycT5I5
D4IYioM+uLgXNULDol7/KomNpJH2gk04yq3QvJi0jQ8zlNOGGNfXaIwY1SXVsjCCcQ9KDy7teWIS
1vu8uK4V0u310yEssTjmGuzPhDXQxlfVpZDO9f/BfP89mM+U/5377vCZA+Ubf/8zzG/+Pb9/w/Fp
zl+e6RmGBxbRE0JC3vs3A57m/cXjY1DQe+zbTN0w/sOB5xh/GdjuXAd1F8eBp0PJ+7sDz9H/giYO
qM+xLcMF1if+Rw48h7/aP+Ad//avF67LEWggUbBd6594fOTdNSrt8IJasvrRNIEpNOrZcqr4XE8k
1xJ4PU/aB7zbAgoyKKfcZ5CcjjDDEKXnpjirnCAqghlvbp19+CVFd1ttKst4BJyPhDWY1q5ik9ZR
/Zq5Q0KKuEIEqhc1bRTc3pHC9yFL0wc1hX8SL734lECkazFjeiJB56GynZsZDNdYaw6+TP4oM37I
FO2cHJ8N22HjULYoS8M/9CqkT7qCgQHO77ZmYy6sCW5SD51HquatqL7F1mi8W2ANV5KWD5NJFgUB
HSeBdwrF4k4wUgITxCTiLHOuZqu9coqzWhGIM6I2vWqx+Yw8/ZwJaYHwB8Tks64ikRWNB/zuYMUG
It1mQ8vZjGDTQLx/1v2QTV2HnyiHi3VGzF0CZgEJ3eUhoY0B8/UmceQyMMdXYhzX+mBnazgeb04p
mo1kqNczK9jwUc9NDRomZxTILyVfYfBrpgYrveAP44XXRCpAf0V+ne3Jg2y3XBp8epOxLD62bCvz
7CVnQHSk1duaiJiRwAl1ytxR30bWcJdMq06oOEbArtdy8oydq4otGxIDlTBfoRNW5nqc0L81rqNh
zGJGovL82PsGGWRNdp/SpNx68fRWWPLHtDWqasu8IPFxVn3KYlK4yS5utGnXYPeziAaoOvFj8k2s
qgF1u2KXnLbPmjHdI2Uh72/4h/RnEDLBjuzmQi9+kGZBUhzaGdndpkRbTZOu0xcAR4+H15TlLYz/
8OR1Mdnhrpas2py85Cj6LseCqHhsfeW5C+xX0Wl4Tt3gW5XFiVBH9njeAp8fxiTvZaaNZMFPT8Sg
1XevJobEZRASizcwTZ0cgXpRJgWpT4ig2PUbDOQI6EAVNikWmd2QHqOaepWgvyuEY3zgokOc3zIY
oCmeRWAUkQyYXXTwXLArpeO0INwEMKZcdrp+sWCFrRxxcAAn4dGLMwJJEXwEHXsGYvrWldW9ANLl
SitMtDytOOci0zcMhhkrabTpEYuSVTKqNYWQXPuGXi9IQOUOxJ71PECXXdF5MW8TvWLllO2nejbI
GLGDii7egGu4NgGrFTJd97IK1W7UvReE+K8FkkRadNRQU1y+6JDsosm7xSaPdoWqcR3AlUBT2i3L
/LvVu0eHAwE8iLnSEOPQG5CNCwaMAE3jTbOyD0aR7BMbnJmGCA4lYQh++Okb/H4AfTNgn05ed+Es
J1nEqqIFJqUhbTXkZv7PEFnaBrPVxaJbpw9rYlx94io6BHGlNZ3KLDUPffEEfMg4OMyxjiJ2MZUN
FkEzbb3VJfkrSYS33sg+WnBIDjkLTtA8Sjbsog2+SYmHGunzGks4IpoDexDXCeoV1aulrPiJTLq4
5BXTY4lOCyMfZDfd3Ss9Bs2ST4C8sa0w5O0SitHws6qltYlOUVB769j3PjsztReWxZbLE+Wt73CL
FdMQLjRHvzRKQaoO9TuqVpbSkpNtFO2J9/haVgF5UaX2izl6FwbjHXLgsaRURSnOKhMMXRz7n14w
4Kip+b7yQT1Hwvlk9L0YO/LNRj+nn3MySiUKVJFZKBdLk3kOq7tVksKTHA5GkgJ88pH0JLGRLrgh
DllGDJ3vr3rzDt0mYkvM51BWDi3vM1GGzgyXXhm30Hepp5RBvLBmnt2KMH/TaGSWfmnd26h8hyLl
/i94wa8RaqTfn+jzn3G//ydN/4I64b82/Z8ijqrPf+YAz7/nX8sO0/6L0kA6rme4Ave/9e9Vh6n/
Rbnh2ORvSZC/tuS+/7vtX9p/sTmiHhGG0O25hvl7ySEtIAKOwO5vUJPYFulX/xPTv2XNyOh/NP0L
YVgYo6WQlB64ymfk9D+Y/l3DaMwmhIFvJjZ6SoB59SebEN6SUDzDJDj5HE4BLQZr18/Rd7dDgirF
RJsOQw29eC3VIRO7Lg1u85EXWWDptemkEbBGMlNAetnsNV80WHJUWa6jcrgUVnboG+cFCihqnAzK
C22gcr6n3N3TMTxgac/C/gFs6qZrq7MYEGnGzlNnoVfW3ZXRE1leiaucLm1+bL3hOgMBc4vYbpY3
xNQmq1qUh64cT4GDHmkWmmNERb3+Pub9loIOCXtqvaFwQFDwRJ21LVDbVD3xP6qmkPAPIwLAuIRZ
MrL4cSLUNu5jZ9SbCoxdMqtjvR/n0WxJ9o7lEQrJTvcvcXgl1P7aUAChXdknZNA5qNJJbHnwcFs2
ecDIuXhhF5l3C5/lGYrNU0aeDltUkL3xvh3x9KHDLTp/pQl35yOzt+1+rUMgCtLsAhh3mweH0Wie
8iZ57Ig/gmyyiSOCrjr9FtZsnr1kX70YGYKsuO0TkHvI9330rCWehw6qwlg+jR7tUFRmFxWPmyRP
44U5px9RKKFyazM7WGEmJwPA2hRJfS1NVGiGfDfDZoNfD7QM5qQ02pedYeGhxcORTqtcALbzxc1J
3xEcPpdwX4rIgyePFbuRLegXfxGTnbDRhctXL5fCNzfSS5+SjicgVTUR0dVZpr27KXAkWr3zQ7sE
Agh3Lp8C8igOb5bZ2nMbv/piOtluvGfD9lyrCKtDsYxUe2tsdx1qIRvn+qsImQaGTk5efbGqySxZ
e5PHojk9DnFx6MLqosJ0bxEfPOqzeeU1kv6DrI0FDojEwC6pmFS46qkLxFqSIFOX8gAFgS1VjyzW
P8bWp5LZtoLhn7SfZZ0grwVtZnbZQRnaTpvHZ0SyUFPRuwZqS2D5IYyvkmEPyaRYqljWWcGDY+iE
0QfQMSUKPrFhIMs10VD/sAJeeHFzbhr5HPfI403/1inMc0zc7JgGfwa7IS8WjGCQqz+P1Sn0+43b
MgQpSY7P0V02KIg9ePh28dUOeMLriUQbJ1toWvwYWnf0dXfByKJycE3nHfoFs73P3o0+OlbBjlnd
wLbZ3ntRvq7b4iFK0mNbMXFK1WcoK6JD64sTzmqAbz21f8jWWBJKQfOv+Q9V7b8xsyLTyvPcW+xo
m75Se0pFvA1mGEH9gMJqBeo+wCJetr619xDvuOO9aLANO93JYju0qPnJwtVdQQ86GI3zWMvhyYfP
lIA3NkGWo6OUbwVUIbcP9hoQaZNGbtFgYypfasz4yo7RdTQvlY0qpfTQ4ZUD7gs8Gdqx8R7Zri+1
6RIp7TdE6VFZ1rnABkrO7BoZyQIbA2BZvI/gK/XM2qBo/NLb6b0hWTC0g98Qyh9qfPDfQwj5iBhv
6TO2tdEUudXBEACQutwzViphgTK2P1HpP1Uq2FWe/53bEoVxoNaF0Iu1QBLhWeoT8w6lVWU/iKJE
CLsvHfuIpA6tsSHWCQG57PcpaVv5PlEyRU19TC00hZ1FPxSP7Y591K1ApI817Oixi11TUz83fn6o
qh/LJ3o8qc/4o0GIH6QyXuskeWI0fXXAjQMw7KjWKKWSYiOYb03QkuJC30xJSdB1eSfK6cp8dU0g
3xZ8Ap612Xkw8OJmEKpQjDd4gay1yLpPoRXU1ejVKmaVZgSpgxTZblzq+jinrJ+sgqmpX7Iro4hH
QDJEjCqjl8YiS9i2Wc8ZyvrJXV6DZKp0KveRwR6BChvNZ1Q/fOZGwwFcHNrqKw9+vI5+oNiHNS/C
eMv7W0ND5XfDWmNm2xYTlDLzWMGp1BlMoUtEexw+9RUamazC9BLrx2QK4MrkeF5SYklMOR5S9aa7
EunvR8fJJmcWPJCt0ULRQdeSVe2WJR6q0hZXbo2GVG5tWZ6aQX834xGVQynfHEc7AakgnkKBZTaf
VTe1yPN5PSbvq7THP4m0HuqCi2HSc5waPUhUPx5XgkcZyDPU6xDo3wDsycFjWbdnM/MPeVi8ZohW
jNFkrFqsPJMyn7EAdXA1GkhGyCOZ+2tHXJlEodeMHoKZjTy5G8unsieU6R167x8MTb+Bk73Fff7r
IwbrIaRQ2FfP+oj0UQvTD0OVJHbyPVpXsNEzxDpZCyg0y4JEwyZsPoug+prTN1dO0EFkAOwf8R2X
oI6xcg2IIt8tdhJmAQ2mCVdNrG37jL+wF96BoRAtOIMHraty9bNf1n9aFJWunj3V/g1HB5LzEJhN
5aMd1cvhj67F52ikNqjC7xa/4SJV2ywcv7L+vWxsIPMduwYTP9/ANj7EusWCpa7iW2KjlzHyF1QX
ZiWWne2uOIYO0KknLAdEZaB/rbVP4TAkr3chWhmydBAxJM9IIpLFVH/nEiUSU/xN4Wqnrgj4c3q0
Uj2yYgSURQnJDw7pMlA7ZyCXStBYgMoGdTNe8cEAiG02kW1+Og3pgKJ7ncyEbITZ+KgVL1pqHHU3
Po5SnEQG0Aimb1PkGw5TYF6W5YB8+ELOBre5kkfNp/OREDyBvyLdZBEwp8fsbEFYo8UYsrSRNY1e
uu0r+RxFIUIpaOoSTBzbNqVbyIezR3+mlCYZnrNsWnVqnnRqDZ50lzU2OnX3Ce3S9BtoxNN0T0mM
AdFB52aeYdsd7Uzx/JKmBaJ0gElZ44nXUzjOaLz6Z7MVMAEg/pfgGVg7/CLx3OPwJqXL2Yv+Wvj+
SzSYK93vHgzcP82svYpFAdWnMM+GZmKp906xmb1rbXmvfOtmJe1HSMTwMsLWuZ6PyRBYh02uLrbq
Gc1BPUsdgSrRFEvfIPHFu/cC5wRWbKTFS93be9kvFjTgGQA+m1+DgYmgO2c6jI9gnBQ3Fy7dxB+3
Gca7OsW7WSrSCfwdwmo+TR6/DJI5sCsvpIvttWCdevdqTJjNwDAPzaMyWA1hMDELqOs8TFmVwIzr
n6cE17350GbxXWBgn6R5BPDxVHKR1Oi4/JRI4Sw5RIcxeNaaLQiinbC9ayXMk4Ykpg2QyRY97P0C
HGLzDjOK+sUPNmx/V47KHsnieq8D3P1u+EOWS428pVyzf/Hgo2gQLjYwDvBFTsVXacJfwsKDXAI3
FNewzOpN79fbFLd5IcsPXg0HtqZjyS/83vD8XaCrCLyZPd4MTCM0zHjTvaz921+LWzTVsX5qBxfu
lVdWdxup0LWbmkOYWAgAcIz4BOqsrZogH4PadbJGfB0BTrtWg8Y4e0vZSjhltdOxP0wO/pHSWUSp
/ZDxA9+bQ4mKfdo6U4iCSw9qnPuRtqst/1XA5RUGgiu8WcvaDW4pHAd4gyfdJxs+hW4DC3LrpyFk
zQFkcDcn4i6bYDVolLi1aWO/Rq6AsiBiR0jVPcTffu5/JQHKGWPE11RrhIV205FBzzJ2ux/0K27Y
4q5yquc2lcG6xgeBHiJnYWdsc2nuB8NYWmWEy1wLOdAcTPCkI64DLt9lmfgXoikc9w4VGskJ4CQ3
aX8rR8e6v6yG8cw2jNdeIJj1GNsFT6DQMHRwJVl/Kq4bP6Xsm7UEE+rNEhWX5MxZ2L35Lcd+Hmkq
NpBY+QhZ2xohZv2hfvPC5Ni8OW1+HZv4kGbyGlHzmiq8OW58kjYkMpYnE5nU+GYc/661xSHttZm6
ru0TE70zFxrQa0H6Nih+cO5MPpuJytSFgjpah8wE2pr09pYF+8ptbEbL3ZtvESNBm6UdLf4vVHTr
iARbTaKFBMlCypbkEqh2TZZbS9U1+GmZruhT8yliQVE+EoZVI5+iscDX7AwoCmcZecjSX5A9MHgb
03szmtkq8T1M4SkZ1lNlcx+5zUsCDwVyFcU+YxViSEnO0hwus5BpZJ0F95At6oQ9CKuuPsJSqNop
fTLtCYJLG50yv3tDNUhIh7kBBPeePAVhgUDaT57KDqNXbMQ3fLguuj4SD/kKb45yjih37U00hyAj
X2vaQ6WAXelAag7S+JpyuQsbw9kOg9zH44s5FXsEjMRlePYVWz9lPugpmlxMiH+Eri1Sd4cNG/GZ
c6gRVpOBYDf3NDD3jRfiq35uXCQHlHi3tqvXaqi3pJwsgTo+ugj0OzSwyIfQSkKqROmtQy7xpnwx
lfKU2AFr8gk7tnm2B3uvG6zMOaydNXdZAxMbqNl2cowHoV7qaGl4v6PkBUAM9QeP6cGqkqPPAzeZ
OLSCDK31qerOBUEHIOzXJvt7Byy7Pjs6+aFRzraohL0sXEmL8RZHdIeTc7T7jYS+3He3ylk69leK
wMgxIHy0wfPYIdPXc5jNIwYlioO0A2IJOyZAZoH3OAyfC3A8vQEXHPFbYDVX31XPPp+AND+61AT6
ydHhoZooLWTzQhO9SEu1TqIfdjVb3ylP1SCfwiE82RLXWYA9aeWzm6QwYMxdUYAZINVSnMS0nzlY
Cv7X5CdyhmYXJ8EqTL765NnKIbQRF/wU6KGxMKc9/LuEWt9nnI0fqc9/HJigqdcfs8p+HNhv4wJ+
7MlDcZr8BnDgqCZzZBcACrZ2TsTULafAOP4tM3W0MAbZGf6JaYSFESe4+TEhbJBenGSsw/jyt660
Lmbii0UorUfdJWC0LfyVM/2UKcuByrkxJ5Kg64AI1vG+jvpzCz26NodrO4j0mHXNV+CifZIZsJom
DLgMyJ/jswAttNFw5Ru7IdeAf9w1g8q2Ed/A9lcE6zFzVjfFYJytNnA2BNLZWL12pf5uRzAWG7GC
nEebmhxdzcKjQzJDh4gT0rFhs8pN4ZkD/GkuY+ZN5DI1j3Fr4ZegqCUEpemat4xphxx4XvuSP9SS
K1NZ73BUkBbgHqiwwMCdvFZZQymhzin2BrxKzVORT1BUcGT7XnSEVreoG/woPrixBh1w12sXh4KA
VZPPMDhI3vrQvLHsoeTR7GyLLhG2xbxTwoDuhtGB+YBYubV/9zqxhWe3C+aATSovsNmHac6OYlUX
HNVMsKlc/dK5trOLStzTqLamcGxR5CePMIOzId3CP2cRA8kkj9OD7pFOZItjXcRfZu/AGx+3ZpLM
1uHdZND4RylKk5btvINRW7rZBU9HAC46mqwHZ2p3XQQII/d+EyPZiAnReZKhsnWsewDTnS2dRZCM
W2P8CAkzd0s4s+OKqMUXK663ds+NFYIugmyyiMefANYyhtFtoZ9U86nVpBWhBvMU5LHUfomB8TqS
aVgo2mUrRLPMLeMrTrQ9ocHBMsBRr6MuUZCVD4P8rodGrQb6M0SQ7Q2BNK0oCekWJ4QujDNOsE+D
nolipFG7XD2ZIQYsgokbca7baGWELyWmzzjmMBJvTQ3pKKPPgQFwwl4dAZUs+lPshRvK/7WNycdN
30r/o9Rfi6STWGHz5yFBc91j2fYG4NYZ9GihU3rqxrjktJabzj+wjles9MDgRJA7F6K9sxJC7dLV
10DSAML8XDeyOhupeZJ19dSBONzFpn0wIg3yJe2EThAFa883q/Yelf+K757my4DIPTMIorI+pb7/
Z4DN0J20FjIV7Ffmd8l0tczw29XbX7dkW1LFMNBtOMo+FrJVWecEDsdMftixICIDXhlOfxIVMOiz
yNu5cC7vmvGSIZXTKoLiXeJCatpppqugVFZJjwvEqS5tZHMWj5/Mb9cGH2/giaSahawwBl8pgBTL
xOoRQSjDCZdsLEd7JJBi1XbhOZHuDWX+Q4aVGlPqDyYXvKRUNWSsA4mJXQTCenccZMR4LpaMJ6tm
xyJhrYrwEFX0Sg1KzkmOj0q98iM+a0wfUmSFkUssDZgrajq36NcEaBDyi78OcbBpU/XnkP9tdNHy
jNCKVK/8Mk1nUB+UEchzcf7q0TfOmHUcqscobzjWCJajw5x3kbFY6MYz0xpnMXFuiEBfd335kHnD
piqvgCQZQQbM+bgKUQgv0nmdG+HP60ritWNkndkjSPGDmYpfMx8O3kDti6UYrEWSnH1mygDCD1bN
sLcMONerrMNRNG2KwfoFnIkcfDW4b9Bit1OMv08D1MUfmYTZuoeYS+fxPCMBwaagJKBwqdc1IQDJ
QzTxPBCGcYbF/9gk5cWJMW/j6p2yeF/U1k6nVqzIPIJZoJWnrr13GIS7KFu3MX7xdt2R8VOvx0Tt
PQdlGqHgO2qwZdGHlPyQoXFj4SEfJh+MV7/yanNZspbuIce2bb00GKNpFSdOGLMmrJYtkdaDbYHz
qte9gN4VtNsJD08gV70cUXNxTzC4IhrIKNptJ9YVomEXk5ier1X/UjGR4EbbWgiUyGOaWadYUrW1
Ht5ThMY28ajEucxmLANSAKLrjcr67ajj3Xhq+WMz/y1pcI0yzKVsB6at87MbltL78mNUnch4gt59
RGfru5c0rTdjVFNifDVRtp8D6THeZucKm89Qm/cQowti0DPV+VRiIOzGrU4y5rz65BsgF2GA0ouu
k4Qf1t8rl4hDo/UfDesPgMK1hjGNDWSQO2tajFWOkT4I77rhPKNGLrWC00Jde6tm029vmMgfstDb
pQmwl/3glLR8DflLSyJp4+KLDCqtuVdtcmbUtYvSC9TKbYUmD7/frSEzouGOwpBnkYImBSdzsjNx
r1kQL0HTHczhI1OjvTWC5Ej946xzNMCdEmfySbfhhEJKySvCv0uvJQ9+YiHN8le+Ao9vIdpbku5o
HoLYeTBMC1R6Vb8bGHVEBa9o9qsg40++hcOVH5SFRmosD3se3EgNXVaMupAszxbIhz4hq5ZsAqzs
YCVIHaPeF8bSCf0X4F6fXdivbEh8Cx+24CFTA8/o3Oz52XdvEyZg2hTfELGWfjDuOljrq8obUVuh
YBc41QSG/sYdtoq1B/BFqh0D7hvyFTld88Lv8eaI9fCdgazzgDFP8UcRT9sMf2rJ8REg9gKgCGru
XWvOLnty8EBbyUo9YVWC9M9qXovQ3kzlwct2msekB7UHaMoRWom2zPqSg/xsN1f3I5JvlBH7kE6o
qyH1RbMRHtjkPAnQtQD/MagIJktx+qQH2dYzqpXtvRoKZGFprIMSZjRbMhILN3qP/stGsc25kgNo
Ccz05OakXa0MaS8C8sgWeezDbDXnSaITwt63omqttIo4x7rBFKWFB6lZL649IxJ7mgxloKIIUU07
2gFpeEDkoQYbDX3dghUwdSSPuGHUDPMUOEkiYmkdEXYgzindo6XSF2ewiYFlRrLwM5YAqoM2S31F
hGEF1MyvcCJ7TV+uGttkHBCUsDFjY9q58UXi6JLTUHyR7bkChFqc6lgy+tMYdfm5jck2GW/FvYVv
tCZqYXzKEvMGoeerI514NdaDQxBNaG+7kR99VPWXMZpLZ3SLMzXo4GoBO7KhT59Ca4dwWxAEKb9G
8A4IOov64lvPLqBGmTnyt7Sic+zBm3P69AWtz7crViG0uwfsIwHfGFYQ0mNuVjvFF1Xy0zZMvhJP
Vp9DCN5Mc5uTF7fZA8FN2nKIOd9Ss2Fy21BZaP6TV1gci2ZGgkmof2A7AOrcY9ZyGeUfQvKW0Nic
vVQqDAjojju76LExURADhlSIKVuDdtyKui+pdwg7mZcEwZyAZQfq1AaEzeJil5b37jdESZLQt8Ec
+NrW05pav15BImMXWjZs5vALEN/FwlTR5JLevqiaFhVO3d+ErvxlsvegspEwzPIlNHc4BHZeHuuH
yjBAJLXuPuuGV6B4B2MipS6MPONUB4cEPkXXLnHF1+up+xYmoGNVo++amh/fzY+1DkNdJ4wvaMCk
+eBpSVm9R7YuV07OjBQXUroAcwFZoYdqpfRwQ04Sb7F6Dr1SnS2bibXUDRJfkugQ+8G2c7wf3Sop
xMo5tS1R0QxJuRKaKBlTkmgDw+IjdMZwa1ZctmB2bpMWw+3FYs231g8LQdDayncCwD8RkR0yvmkN
tZdVWdA9Y8zuwjgqvTjz/YwcJwEJOi2arqIpjDWhRdD0jEnRiUf+IebH3WT7egIV4ApmhVioAUwF
TJNav/4xJi6FqreRfCgIkbZtLJweTlwmV+Tj/SJSRsZbF/XJkueMdrYuC3Qjra+2pGDdI/aenGJP
E8/ayvVpj/spgemW4+cCzQj9Sku4Ffl9JYPLTR4CC1LIucKCZYcf/Ha4uM9Fa5gbt3sfp3D4E06n
KCq25lhkGJYGuHWKgyQeo3VjwCbLetVv7DS4miE0uDLflnrt8OyhVMEGkDDuVYyxepjn+U80F0s4
+1c1z/F6omzWdJXtyE055rJx16KpyWISlCocvXSCn0Gmwx0h84hzvqwOegJC0x7Lnc0XuYxmC2tP
HuhEg5xNHirnpT46wHJk0fPxWipzC+drlbhMUShuiZXeMxf/8qrsQ9n+KfCwYMFre4wr86raeWba
DadilgzFMcy6ghSvzGNoBePGo443YS1gykZxmG6BBb8oSw0ov0k99NBh4dp5Qn9pnM1hIz9k1PLm
I5Nk1jtNG6AI8HGYRNkIaIgbv5FFVJzsQNtOgrPCGZW/Vln97FhlxtXJhTDq6UyCaPB6Dy5+TfE8
xJHBbOsUMWFciowHHpvLQ9R51mUkcWDNWLJa/wt3Z7Ijt7Jl2V8p1JwPNPYc1MSdpPdNeLSKCRER
ktj3Pb8+l70sVL5EIgcF1KgmF7r3hiR3NmbHztl77YlfbowKnEpCZJg/0VfCzRkXpwbBTz5NUFs6
I2hx30FktUHP6pxFqknhUG7SyIIBzMCS1FI1Y/ccVvQB+lpdKeOtrTYbE7vYs8330LVR+YtghKnw
+1yH8dvogkHXmu6gFjDWbCEykJNo+vOqOqjhT25xn2EhBpZbzoekx/84NNcRnLqSCGTXs1V6SkoW
pA2rclRx5NhjQggUHcKN3hIp27S5PyQ6sBq9tujsv5fqoebS3sQ/nVv9a1brv+HKKlutVb8wfzCA
CZMq0I0/eMY4Kiy6D2julwXCh36bejZelsExjw5yeo1T9sEh2i82OiyS62r45EGDeewsZb9mExJC
eCrpWJuBniv2U7Ss9lMfjn8XbPNe77ak6DYaBw5RnyCQaZe63Ge6jfSgc8lGTDtj102ALddxWW5h
w+u6qNkjNcIUfUHh99mHKrT1MgyNdp2LevDpneImwAwG7ag6Ewzz0kRE2JLite/XNWN/7CLfSXGZ
IZ2bpG8t3JtjGLTDgFdZ/sOysvkMfu5vbXWv4axbwagqyR7akAgW7FcqzwX2/uXqlAuKVFGk+1Kd
8S+Cotm2UpbVYrpHWLnNa3vaov3Dsahm3UlNGMhYpUHCCzEJG0kbrAWaBzeBieIwffQ7daaxPDbm
TrFaj4Md+rfYAYY+YD1OiGCsY5sLQpkxOKxpZAtIsA3GM1ezr4tgfhnijJ0NE3XDSAbEbN9ipz6n
c8Ugq8U/QpRSuAmbojo7M3xvdK/MpRKiVafiNiS9dsAem/rRzPBHTzUiDRvxB9njgjgCC0Xenyql
+JqTg9ODHaAFxjxzfAqj8VirJcpG7CG7GN4nKGx3BF55bnJoPpzgdmW/HBbsbpTZCfX04gTRbLf+
sIAEHVWrAzmlfK2VXl5T8WVVrX7OMhPapH1y4Yj4lrFcrbxnggTTcOKrHKqkQJNicSwyery2Zg2V
J5yvA42h22JGNysnLxkoSUaHaKi3WJBV1I+NTfquYsCypf6FMlVd3PglI8rYC0sm1bEDQyFDV+KP
JcCfbAVMxHEYC3+sP1zmWxdRhodGSTapi9kWm6JcBFcMOgWdbwflcTYxHyvMXD/PKS0uJ2VxSYw+
AvGIJEbtR5q487tauywT6XlCMwa1QOdEA+7eplGmpivrPH7f2tH8HK/oNumj/oDia4Jun9oXo3aD
qY+K/aI9Q3uI7zhVsSQPuDz78rQoI0eLYt02ssMxOwy1R2d4znXrnDkNT3rdv4n5E3q3+aRO726s
Zgeng2VktQOycPMgXOL5chkpQQweAb9g4pRIMU9UmSBeKuiwxGXwvVlpB4PWPy4WOWPE/oZ2eNeL
FkQvZkralSuwnBFMsaNg4xiIeAFdCwS7I0ZiacgF7dYQXGV3jhF4gTJBpGU7HMsZwr4uDj7Blbco
H5EOlaH2opQ0QIopX48i6n+1BfTcCNxSUKDroE9eHwzgfhg3Qefklo0L2vJRzrhPsIBx+emt7SfV
hJdoTozPBt1XqznO69QMVxb6jN1tJZlkEme9RV8y1g09+nR6s4fllwirL13Y7+ArjVvZLreBjkPm
pMlrn0wfZhGHQAMYQ+s11zq16EfBy3YYmtsc3WuCr2dMJfVs3suW/obtDF6DGYuNpMQ4GWsPnKss
sv0YOBNmOlEzNbK8uIofIrFjL5OiPR5uGcilmVa+jYYM0UPEP3Jaun1q14yXGwgwSQ9WCH5dRRbE
cUzFx0jL/kBaML8n/JlL+CF5h/xveM9j8XdS4G0N9hbSc+0tVvFYlyyhm0JTaYYeS1I1E4DGyLdE
k2qDrZ7ynGBCNvcL3YIosz9ociMUGgtUhHpVXSZBMWM61AktvtyoWsHe5MHAeYZ2m3gMaYYMIOFT
16jE8Fazp8YYpKRTF+U5ECJIO2l8ytRnK67rq2V0yyVuTkvD+QpcR+8jrtee4oV/sCxw5su+cJQ1
pwbB8qulp1eXUK899gr0+qMW3iZBK7dVpuIrs+gplzEQ5hA8Z+A2WbjnM9q7SoL7dFMvdvlSw/+2
C20bDlro5RGDIzeHQR1RAv/7r/7jv3FAAs+BAIULdrYZaXMjO9DrhHKwKHIcy+yGmBfBXqGCMKQZ
x4MfaVMw6tMCNgtWpUCJo3Toq9RRBS+KYQrUnyBU3MPRBEzOEO3ZNZevsl1DmGMmTtQEFZtVXHo1
TR8qg2jStj8IcMgohOeFQtqcD52VbDMZ1oE6DGMpUz5K2VeXQIBmpb4uurMxDtNBi3UPf4GBJRjT
aDh2uScq8bqmS0PnGpsiZ/ydkSCBtKJQ30VdxAdbt/ilxkvhtDLlYVwuuLb7TaWvx7qZxbG3y4sR
9/NRFc3ZjZ2nFg/odQDSgr2DgwMxQ/VRWLPvaimZQBaBj0nJ3FNlqj3FCQQfbeZBCtf5TNLRLWLU
BJv2Mma6ghFX3YDb52f0bNeWRvtECg4OEKbja1UqXi0IS4tuhH7TxloRxBmGEwV1MR7WFlKLViHW
oPW6qVGuEB+bQOWojHTXwD30C91cYIsN4zE12qOVw9ByTL5sZIcg8Va66koSOr5CVM2G40AfKJnC
0dC0jX2ylvvGyT+BDtKcX6DEawsGjum8JqFxmovUZc5in+teJZIqJJ5GOehmQy3eqV/a8Ftzc4W+
rUrC4NpQasfhU7ZWZkBpj1l7iqMdUVEmY/H6TVHVSGYlorh0IBlmFBGbcWyaJxCTW8rNt3C2p0Mb
t2+zDo+lk84Xq8PbXJrDp9NRDUTxtVS7vdp09luRq+VlUHmL3YHmdIllsZyfmjIyAyeNlLOmuKg7
K9Sci/kwXLiB1fBVSMsF8J17QUeNZrbEBoFd3BTpejE1JbAKlJNDbj2ZYh1I9kSGoAD12q5h/UGw
zh8LP2wlOBdrLsPTVOdc2eo/us1aC3fvXWA8wRf8rXTW20TPr2nD7LJkyo+r6HfC8bJ9bEYkwlfm
s0G9ozqTb/YDOMWIaRpdGWllFYwzlb9N3+PNLnA2ZB2OxT7Ahc9D3uMxGhvErdqSwhjBbqmw5G4V
T01yQIohYlrbKGQkBLtrtHcrIsjdFekrGctfkdEEhqtDP2gLwjWASIK4sF7cvD6rJNtvUuTIm6Fi
wewUKuEaeluEECVZMVYsH0Qsb1ckV2OnH6i600hvceSXhm/QvO9KFEHEEhJnU3Zf5qh54dC5XlEi
QCxRZW7ScMJi2crxDqeVMqxz0oTye2vYq89lPCmNMQejoh50nEaoM+ynNJ4fqLSnrYqou0basLS3
GU2uLm+MRQRvB5SKNJ/GYe9tSjhkGk9Qrt5a+txdOtwXI6anu5K0G2vFB2fkn06f2Ybm6T3qJt63
tfodp5PN5JKjR1zeRDKoN3wuoFVSC1VBqiPPBt4R7lq9Q2604XgFn9kgPFMTukfrcgoo5GY8UdiR
LVy0SlMfs5AM0dDgHD1qoyBeaHCC2LLenBB4lkF6hRMvdFjG1dgaE6sinaVzq2FoYee+TQWOEbdf
jlmnVjtFQEdIxc3OXRpXhaoeJsZ+I8cfq8yMcxTNdyNymWuJ9Ain4lBm7S9uExgXmIPbOrb8JTEx
cpjTvsnL51KHVmYnbucjA0db0xJz07aTQuMSRcUsp2zlaLFSyC4ZzSqntQkjhoWOexxWYBzv27K3
PTe2m00KHkaDYbmpNUJ3cpNlOFZgbA4IdBuMSRslilGB4QrKh3iBxuAknp7cSWWa6IiKt44nUJNR
U4RZsltV5UJPE8Rglv9ps2bZhJ1JtvqQefTfcS+n3yoWFNhq2efI52c4gYHckBAlJbkRY9dXyosD
mdnu6G+P+YGYL7FzNJzSUZN9Aweu9zW5Is7g1JeKFxONurZVSyLy4mOcMPnPmwkJdMEHCnuL+EC+
T8mwHycKhyDEPdCN8t7e1VP0cI3rgjT1YeuDgPWTn/ly00YMWIzteqwu2RK9ZRMdW4rhrXDSLKDt
woMAn+Iq8dB4Es5jqtr3aWWs02kNFM++YL4LeVLU9XwoFVXaxRrTy/rR19bMeualgNuguJt4tHkE
S7R5igutiiFzBllIYdW215aw4gHeTMuXuXUKAuzlPZtTwlugFZ8Sq4gh49D+7ScDN7LawLHRljuG
N6PNoWUwEc7YrH6btJo6hyhTwq/3DBT70r7hq2Npb1776tGm5DZZv2qFcprxmoyT1sdfVvssUsoj
1lKS9bb0ghu7ph+dwcX+asMvwadetYBIM8/h/K+Q35cjrJp92x3vxJNT3h6zAiQAuIiJ+6Hbf8P2
4ehAi6o/c0S7pRh2bvinYqoXczEctzrMboNSvDvC0QriwjhZHdDsMTsWAmw/Qrom7g5PQ8X+D1K9
44uPIROUCqVogLzAQpmdLy99ZWyB5cHO8V0U/pOm3Qx0H8kvjaQik9MlKiM/jLRPG6RLI1XeGYck
o37tIjQdqXJ1TPVuzdpbZDF26CXosjR/xEI3sc++Fb09Ah35sFARrHTj0zH+XUJKcsL72Fe3CPto
MquHFTFvkVXPlkt/1Wz/jO2+aN+y/EetzgmTENd4a8fTWNuMKvS32ibIa2K6npfRXWQ6UUvMwett
WKI+IUwyT5E9o0jWGZI579UQ7bMhDNBA4DDLzuqSeUsWgc90tnxImWc7AB0aweVGHzZCmA5cA/1s
jwAtkDF/pqS5R/nAoQuasyr2etId6QMc8dxc+piRp7IDS3WRJgqDWUYym/J9WdkhsTagOrIUH13C
taMcndOnsvso7e+V7EJtQJOMdZchC0yNmJahsMLnrKUB3OMqdJzoQDfy3uX10cCXHj/nM0V/Y8qh
tUnHEHOc2if7Yel3qwCAqqbWZ+/0J9Ye7HuFQmgP/pDQoYgYlEKKv/azi9qqWwkoc4AMa8wvGlVB
OmE5v/Vc48IRsDuNAcWDyiC6Z5S5hsGq67deE99Ww5KxuJgAGfFa+niqgerWafEVIvxW+g+TEqqm
ctPii2VUl7kWWFfkzKQIcnQXBe90awXmwL9axudMBkegdUSu0eVYGCd7g1p+REr+NZXLXZ8Io5Fl
CUdlrcu/lSE9Av47p8A7CsGLNaJ5TaynkQo1asFbdPG8dSG+T4mxn4DBMShlxWEWeEI+NFCsE/SG
aAjbB5IALwTdpkbuU9/U1iaXFt1enyCWT4cuZJcma43cn11P1Axd2iBHBWYWy70L40/VXV4de/Bo
eGAoIOxlbttLbDQ8aJR7Gn2wBBlJy3Ram6NDDdyyNpR3xe3+igLBqL5HOkn3E7GkVLe0zd5tIOqh
wNKS7kQai2+ZCrpVZhyZse861phh7LcuAtaqJRxrLL0eGFGFNUGpXgvrSP/21IM1KoboUIL8bpDi
s9n094QKuBjtN72kzoUg6LWmee5b0L3LT1qGHvy/g6kxXtQ9NxQvYTudVJjq5aL8yuaCpqB9UVjr
OYN+6NC8wOfGAgR8ekbuuC3wOCbL6M+KcipRWltOHogFh6NZbiF/Hg2dKnLsx6vK7rh1yn1aV1/9
zNSgryGhLeSbOl3y8S9Ovvu/2+D+RzkU9wo1Qfe//qcw/os7jjxeU8AZcXQd+4j8///ijqvyVFvq
EiM+U6l5n6evUYzjpgkRa1XKI8uSX73Bzaf1SzYYrrXhotd2tm1dnniVcPV/fpz/t1nLuz/V9av4
0/3/Yb3ErvjfWy+f84osheTrPwUuG/yW/+281P5hWqaFTZLJt3RY/mvgssxfNpjn44h0wRD8H+el
4f6Dibkw/ovz0rD/YWNoUG3D1HSmDv+XccvGP52V/+q81AxLVyU9wjQdR1A3/ednC1K+vY4tKHdN
Qq7akK4lnu3dnKbWtRYqcVXymJhp07EhSA9urnYt2A+jESxp1rtXXVBm5pKDu0oirgUaN5GM3GkY
P9oFtF5lYXtOZrgPiK9Jb4i6/trpaFkkb5d3mDBmyeDNJY1Xk1zedRSuT56BenRWfaf2ffIislUK
26G65UaO/ntOnIMOtJjNZawOATnvzoEZ1DnP+QTS120q47gdJDO4lPTgUnKEpxmicG7RzOn/SRnO
pmdbva6SPpxIDnE9oqtiZ3UAFCMy+EO0NCIvyS7uxSOnJbiZJdUYTOBpAXOcqxSDYI8N8Mec2flD
JBFZ6024GCBCM2DJq6Qmtxr85JGfBsRIVGJvmF7VU762Tphfkrqh2GeSN6FtA+4EGJem/LOJUXTJ
+l8Epf9GVfs30qufQScPKKsvIXhnJpIBTpYLze4HitdTTuJY41av9ljgkgEQjdzstQYY7QKO1nsE
zUssgjzvYUq3tDvrjHHBckcmnrP+MfpN548wSR5tXoN4jhCfRM0PSJxHMXkIMK6tlLsk2Ou3bMzh
hvgnEAIay+QSSF3cDATbMYabZiyvhJMHU/3WK3QrB6DZI/DsFt7EDEw7lVRtU/K1K0RSBCeWiOBh
b1ulQsTJaqHZqJ/rJDkmum3L/AZEqoCczEqgXALmLcb4Gf4fg8BlBtdERMzGkexvR1LAB8kDh3S3
KziykBEDKzyGLxtKengrOeIu9xXagbrXJGMc77tCfQS5rZUEchsnTQOS3FyX/s1o+1+rqns20PIk
Es95BMV8VSgn23xrs/wTuyYJ+M4kOM4UPpFgVPVrccpKRiyRJKT3kpW+GFDT0bYg/ZNdirruXjnP
MqM1+yQYo+kn5Mh2jBoaBnnMMYsTn4fz5APGk7cAa9fIbTEmRKSR5LjrCecui+Oa25DRu7TtNjST
0+K4KPTDuoJlyYbaiEuiUFsg1cAWMhdnI88pHlR60Q4hXtAdnU8ntR3CW8BvDKoelJIxZlXMfRPN
eoSgPUSL8j3CLwaaMHstJL8+kST72YlupZQHpBFlhg5bHCcHjYFCPVjrhDEszP/EtvXEqV/ZxcDy
HUnNn8Dnk0YKDMCWhhemSDRWEG9lxkcnqfvKxH1tmAMweeeBiI18ZPuaA6I0iNrjR7B6oKCVLH9T
Uv1TzIgbo69/EcROrPfS7HMmjPg4B3kSwDSSkw+ApGZjExjAbPz36DICNN0OprDMXuau3flB7gmp
OpjC8UGFNPcXwghwuAF00r4YZ6H1k3kFNcEFqgZmVJdZBhWhBrlMN2ApJ7q1eG8r5McmNGzaEPM8
MPkdODi3EGS3mtLtRbbMe9DFGd/jmw71gK2zmI7Mwb4Ex0h4cfiKsUntVs3WMe3wfUhrfiy5xTxG
pjWMnbRV1DpNdn1kLdMYTBO6XKMAMBj9UKTTjCzvYh2ZCCjjTV8xBS167+wsG8J8Erccp3rr1FFz
GdRKF9u2/Fmnl+S2l8YC57WwiBpEUGgyi6JYyuc08ns7HVgFNC6/zK3oZYJFI9pmRwQR0dU8SgnY
Lk6SsRSTclaSGRhtCcGF+3l1M7B3NaGHwPLo1AtcFo1M0VBYQlKZq1EKln1yNmICN7LpU50602to
r9W9S0vIzp4KkWgHXBGVdP9zNNGdR7Yk8a3poMXUDtkUkACJutKHBrq4SiZOhtGev6yJcGJPAoN4
zsSNuJC0ITfEdp8QVC38xz1tMHdfEzCiEzRS1LyTCYAQFHodxvWOZ7pqBySa5XhHooPiAWzGnnmh
CrJTzunGo+K0713beqkhznOfY+/A3+NFWQWGMEEDkS9XcDv33CnDIBrg/doyO6WUKSr6XhersXGR
L7C/RtwqT5epK6yfuUxhIevlSi+N+KJYuy1detbIWZ3hifitQYYLsUXttUYolrKrAlOHMgOwBlNt
05wJKMAIDXUsKzBVq84lNabfjNYKmRoTyvwYIZNkohrMRhzFN0cCXnDvojEtpOMTV49a2jtzFr8r
KL++Osn+Rs6zVK4Ag1U7ZuEH9RN0A11pNbklKVGbtUy84VTOLkwITjGQhoN4kOG2TMhpnfk75vu3
MjtnjiadRWMMkgIT2WQmPz1HF61DfN0SvVMuAM3hYfkzzHmmhDUUPpnUYxDZ02EhFy521lKm+Yic
PlcvE37ixPhTgralXWUwbEKeUdvt17rma0CC0i6TQUE9iUG2FMLIDKFQpgnVxAqNMl+IbmK2K2Tm
UMuxYqxGZWvKPKJQJhNJJaLVOc2pnd4N1BRPq/PKUstgu+HvykcXTzMMHqITzNhHQN/TAChbT/D4
WhmrMe4HgK4yLYmy3tNkflJck6SUyEwlV6YrKQW4wYzSzMtk9tLcr3+1Jb8gl2Kj1XyHtBxOjyxC
qYhxJtNbNWSWE6mTESIozJh1HS2nsUG92sn0p9o18EyjUnYENuWowvJY9A5Bhhp5yqp4aYmR4iyO
ulQmS2Gs2tL6bq/2OL/QoSe4Q+ZQcTqstpZsuZowJ93fg0ysKmV2lSDEqifMigg/8LIy34qokWNM
4BXcQEo0IrAGmYVlt5W9Kfvpu0RvslUWErNi3vyWCC2g4i6qNbHcClPma/VjuzEiDLAr4VuhTOEy
ZB4XHEheoPUayaQuJdfQlMj0LsMhx2uQiV6pzPYyUVZ3ZXRVagPnm4a+GAY1WWAxoWC1TAdbeUwg
zEyXmuCwXCaIrTJLLGesTpvAfFl01ChiuMegDRGpRd4bSo+US0somUaQXaKlmIH6T9ttf48jUvnQ
pv0zRiwRSKWYTTFtLxLsFIkGI9Pt40AroUCGgpd6dVWo/VOHql8Lh62iDyyAMketsZBfxBOcArBL
7AGnmci1lZNxBj2QFtLrHJHJpsipUdIBKWuaji1t2boywS1L2KN090ur7NLTZMqbZRMjT+obCY8y
Ay5FZoza29q0Ot0C4dpPhiUH2913x+v3yQoERzV+C93HgjJA6J+z854jIjScG2VuqnJ4jD+b4QVv
RLz81MXFNG9Vfv9Oje80/3Lij6m9r4W61Vk2kpQh+hb46rbHKWkiJjCar5EypyJLJtV+6ohOVrwV
lj/lvxvtMAksQyArtnpBHlCGkQogm0MDOOZFP5PcAjSeByeFdgSvDEMQzQf7vsbOTtFxPUcEImWP
FkdKr64HKCIXJr3Xzln29mQe4gyEqvuhoCNtkWdavsqfQRYI35Zga8AIHYbYvEHwOOAgOXUlottF
89XRCUxo732DnTX9AhMG6t31Ri31EwvPRUSal/jUyRkId3b0nQ4sXOJTIa7R7Z5cM99qmP6q6hvv
eOOO+wa2HUptYpH7+Q54ilnOjaP3trUYLRJW1tcY4otXIOsouwg14HjiFsGqvo8GFWhhbi0lfnCn
AsazXhlllyFXmEH322AFaaBdJ2hZ6UA2CDuz3B6SzVy82gN4f6gMjv1BxOsGyzvvK1r2v+gaKNe1
R4ICUCdv3i3jPfgbg/ImLwePP+xUKOO+MrFndtqh7NdDslJUUOTFOK0c9GGlSlpSuGws5Z6k1D/L
c/OA7tnfjb8VpzgsbIOX/tQA37QMg80OuG004BzY5oR24EiKPMS81uJpdlDbfp8iEPDW4YCUDG8U
K9Nr6Promqn6dHFW8fQAyiIk5JKeaUqFnxb97wccFEqVnAwSfMokXHT+zISjJozh7DyVH3AHgNhM
CrbkW4S0OtsvCYVcuatWP1P3I+6f1ovVK4J3R2N8iqw1SA+TdcrMcVOlh5E1u/OdwgkU+4DfZFO9
kW7fAVam+qRa6RHv1QZU9Gyrzo+KxLXlotNuS+yXKj0WE2gF7M/lka5hK8jO4+JvTeVCQdBZOEbp
y+Ovey++eFha1JavZv3C0kr8SAzdF24LLLl2X8cejhX2d6AixzwOZakY9ZxkAbbjmDkPjHMKr1wD
Z72p+XGNdmlHEsauZZsGBdT8jghCM/5AhGNYl/Y+t6zWvFjBZs9ZgpiAQwKGwesLHM1bsmdhL66x
31rgimC0+LNDBAIjgnPzpR2ddqM85/fxltO//cXCmhAIzIbbQwmCLwLYdhMtxPqdrGhrmnvi1yI7
AHXvarRbCTvCtYkcaQNUluWaGVW4SzWulmc80cMGC49Ib2vM/uxil9h3QHIw9qdk1Jy6dV9S46Kl
wo6y4DMhQPWYjgj9SWUWu1AcVZulivMLdNai+ZkqgsbrW5XsUT8iuBwZCW6MV7qW8Jd4R5CQ7TGq
moZfhheSV4V2tnFGus9q7qLp2UdgGTONqMZj031nYjdNOLp/1+zYrB3OU5I/62G/ycq/WLjaRX6q
tfugW7optCNPHZnYBvzLcN1n+bMmdkQR8CD2dwsTGyG0n0xcs4azUcDzxysa9x88Z4hqMdvMZKwg
9vKM4hSW9wJo2mIAJyeY8TStB9q7jBETNKWgk+bngsgCspBpBTyvjEZpmU8M/0+DyYFwly0YIaE0
75jWujfzBzI6wmEMFgznKHBoPwecaXsF79mGqB1QKBYWU/1BPhGD7br4FWFPwXCFHp29/yuMLqbw
HBBwUiPyUH4ypJgF6PoNxR9m37bx9Hs+X6O3CDH3j+semTKkPGA2+RVQMnymsdK8UaIGAaO4n2Fo
O1sAedbwxXuug9YgXK476kxjI3+FVQG1PzlYBEGSzUaWwQpdA+3RbcyCBCGhti1/+uKBghM+khbf
WnEGfd2U9zbyajy9kDmoez5onSR/WTuqt4IKvw1UClekxRBJYDNNHh9Qx9/beQxDBpYX7n5yiLqz
VV6JlVi+FmadTAcYZoDfFSzuc/eEaRcZBfTkxFUxSAUUGS6Bpcm2uvLVuLcIAUljpw3dWME0U5ec
reE8VbuqPlkEedc89sqr7u5oqlG4jmjeEl91/cV8SuwgpkueIxSBDOyTcVGURyKtZzUo0EJvsvpU
axs7qDaI9B4RhCXHU5agHHcr8zjKozVg6MLbHynPNZ94Ca8LTNNRudi4oMmlJIMdmSqLRbmzNLI4
jqu7W9o3l8Bh2iz9WRMXZ9xnO9xgbuXR/Qb9MSkPwVodk0aGljq1NoNyz1Oq0vmZkZSmvTi2h9kC
hZBz6N56rqXm6dnZ0HYq+0G860pCRgF6EAB7ZofgJaUPkcECJ/7EPRKt1P5SrWv22eiMSxh9MeXx
UBhO6BUhn+BH8hT1uWjw5+0GtpUFXANhiTT0FJ8bgqoNwerKkspaBuPUo8Vv7vXuxL/lz3Z8w21l
lQGdtY49BkdwIQJ4Y5OyCadjRnGFb6Miv2hL4wQmOa/GAomHaF46AQZNI0CrW9a16VP7a1E8lRuN
TNvxUvS3+OaKbUtTi5J3K5QtrxSVRK2SFwjdcTvbQeH+7sn3SZ/x7riVD7iIdlIGhgir9ntmU+Ey
+8Vnqe/F6iGJXi7IJwjyU1c/gT1ARJJym3ufqqgTB3bupQsEDCvTT8dd1wVc3mL2hLMJ2HVjZBP3
Vg0QDxT6biLNwiB+AtpKjrc50w7OvBWM6a4LitsMtZVfEPGKQmMHzalS3puVcLubpoKIOa3KMY5O
qfF37DDLHot8v5gBjKhOPJWxX4knKnSKXa+OfhJjx2umzDJE5caNDlHihs/sPR37cu/TCOYMTu8m
Rjvg2f1RVfdqhURur7D9IYsNL9P41WDXzw/oaxiPd+9pdq5W/n8wYiZ0btl7qD55PXGgnT+sh/Lg
6lAor/JYaaHcsfZIOakDxvnE11aUiyoOygD0nOVzp6evAIcmrJackn54FWvE0pW7zYvASq9KHOi1
P79bzgk+q3jhWswtYrStnb4ytK46EIHyC4nej8ZvIDA6bxdGTIjr2Z7VWnc3kf5SZYeQ/haRz2Kn
hT47Nrv3NL4KJUiii1FQbqJuCfhKQxsg5KegISzcbr2WkK7eJ/0KqppbXBCF00ABS7juevNgYn8S
m9m+oIPoaOQYr6LbftPyg1Kqzdv8hz1XdaHmUdejaoI8uBH0v6B8nfMXujCsTrw3bLS8IVQIQvzo
lrstp2u0XGrtQRW7KaxnJTqb/IpexJCDCtmTADQP71Z0+G4dDpvb8RaDfG9o/fV0uePslleH0bxZ
zrk29s2nGj3jjQAqazWvRh2I7jnmL89uq/6qmdeIdgOLF51TTEVHxzrRjqFc+xHNBR+W5V4pr6hN
ABOzQVukwIPXGm+Yjpw/EStx80djRRWH4VIHxiflCbYVMYJhwMN8DI8tVnfznK4nvd9H+qXk8Kgd
DOVacCqnqVmfKuMYG4bPqbKmpRWdc5h+XOXcT8WzQiaLHjSVzzNiLu8jtVF/XIg0sAIa7AixGZxN
7pYYaq4oTgrGzzoG6H+WUOD0iVtEphtvkFPRgUNa6MfFZ9z7JT/GfkK6JbouDOJfCLXAYmA+EOLN
dC+4hxE28xyPKHCgOUnn/lDuimxvAHZ5M9QLBQl1rAbLufugsuWn+DDFgx0a5KtQie3dcIin0eEq
NLPk/SaYSeN3oAq4am8GPdjziPeaUKl9+0PROYvlb5OQQZMUxnfJO4PIjNKR6IJNTk987VQ4PS20
MNAixk0FdELDCRpG/oL7lGfc6R7JF5HEJKlvmkd4GB5g4hIIkG/xB38Y6uje5/GwvphMUwmqmYea
dnlV32g8H1Hk06NjT0zDW3OFnIlCArfedqb7aQKb83JveS0Yt7DUXikZOWRUu7om7AxTKB6f6qS0
DAbsmZPgQ7CGrALZR+YGETofG/JJNQA6rABGGhUkS2QQSXcgQcLu/aEHXZu3wG8Ux+eKxdB4BvcJ
V5IHmK3dLF1+KfOa5f6upd0hKpgtc0AcEHlCDJH0DAs0m/FK/QU5i0RgjsDYHi5AP+sPfXoOSaxb
t9w8UgkfM0lKv/OP0iWGwtcukpjwtojjmgUUT2RuaVS19ZZzHCtGofgU+BzDtXYzfqTJIyXPBHoc
vhc4C95EHBYQv4JDzYYrAqfEMgJTUiBB/BAA2SDqrLQDojRk0rrLWgMBwesayKS3sbm4z6sjP5IT
+jn5bfV9IlwmBdQrEAel47M9vlf0G9HO7m3t75C5O81IcNDjNxtexZgGb7r+487kNyHTiK5ArdAU
iD3SUKJiT7DCJuPmLI812cWYFNfuV8t4Qr2kPFGkhYQ3hUYKwgaHsJbyrwMks6Z71fTKEdnntuTM
ltroDE1mGciwDp46D5sBOUGnjOfGaa8hCh8AEsBMI7R/28bxh/kXgBGKuWprL+J7cK/TZL8063iq
OKuGCFOVW5ufGwoNJG8UqokuntQxftItXh/QHM//xt6ZLMetbFn2X2qONMAd7g4MasLoGWSwb8QJ
TBIl9H2Pr68FKi3fu7fSblrNy55ZPFLUFUkE4H78nL3XJg2w6jedl0LiW56nABacE5zVcvZjtELl
ANA0uQnr5M5pvKtB9Tdqah4l3OY+OSkWa/w4qIdyVBwbYs6pBcJ9eYFf6fD+TI82GHbUSFvfmO6E
O2RsAWyi8Eh2NRWlKmjrkPpX7eSEDswW/e/AaRs0SI+dDwUnq4PHOM9fZ0EnTCkLMtKawFpQ5Pgo
UUKKbcruRjNfYNpBZi95u/jPycbuskFB7EPYrpnDhlZ+Wy1jelO7VDSjsBE+JYJU4Tj5LSpp9j6+
FP2J3BPZioDvNcQcmxzMGvH0WXn5eWj6+7LHlppEL92MJGl2EIcV8wfQfUiWhQ1LlDw/Fh40Raw4
9UfWMZphLaSKJTWjpn9Jm38tf3R+RrXpWPIliStxhBphcd8Py56x044GnyL7ilalnFPEwHPFjCf+
BRudRVMlL/gEFPDGiL1EoCoV+ZMW4X1o/W6S+sUkCBvluaj6265/VzK/70njmctFbgSdSXuoxaH3
zb0Dh+LiCvtAnYjHOSpgfqdwO9wlkRx5mLZ2hX9d5ZrmYuAwXtY9imtCGjmKsszX8CRtAmOJYsZg
Wkf3wdD5OzOguoZEnmxyn1oYnEftTSBg0p9jDrFPcyUYkvW/I5Slqy+ljZDFQhpjoOvRHmnTl0xS
MXW4q7p6hM+h0uNSm19pVElUQGiO+ixkXkqILWy8q8FBnZQiMdyUGbaJJfNeEmLyNnWB5CWiRHIN
FazjNy5Q8vgQEnnc+I9m9E8MEWDD6/w0kAdB1RXhj2lRvDM84pw4z5y0mpxqfLjuRfLmmJL12rLz
q4TYXCRbjA1EDvISTtWzWi25siftN5XNZfG/VVL9zMl/ugL2Jje7Jk1ufEnf22IwhwmNFmgBN8IN
5IeTql9ZUdC6ou3O0Kb6WGKXLQQFPrPdksdL9Me6Gh6kC/W0D1yauQxdrZW+stZrUvxQkCnyxIUQ
MX/xbjWiZ/yGpB2tfrJkYRCQBNdkV9PDRFkVpa+os19i+Lqj5+KzmQ3OpWlJuANguczIL+uSUCeM
s69eiqK5LNkxaJZWXR5d17plP7e4nUfvdfQ4LfgNj1ndq29Ec58Caf+wY6oJSMs1gIJT2o0cg9TC
DgqaqMishQDBxL4y2nkJ7zXUxKuCyKLEwT4VCDq2EbQifFH22VMWeVLxUu2DbnpWaUBvOJ8/syYj
uKhLrxPPkOvlEOcF+/IzzZxibyZi9xB67YdhrvZNmVET9PQICo+8BIb2L8FIWkbnBJxknHcSQryt
zQBm75jd3E03xJMKTM5ZsR/H6Uatv7uZmo8lh/vZJOzFZcvhg20uHXLsQuppgiMb+mz2JTYhMSbx
tu/qrYiMuMBB+w1eFz1dmrEzM1XWY4F2zkyMFbhY5FizYSBOYEHRaNGx6+cfrfUiCEZgkfsNzvLk
ICyG013nG+gLwHAGTmBhBkpoSA4tsWhTQ5ncJHduLvAZhxqvycIMvS25x3C+Q54k1nYc7kkyupsG
mkypodHLxh1nxjvKByfOCMDWd1nmR1hcaNEEMz/S0ICi8JOTDvExd878Ax39YcT8xG9mX9QQ0kqZ
04tpp9+uYefAw42pvX1US3JuDNw3bOw1cTn5u45pFDDSD2b9CtbGjVFJpBOlfpWykkQrrCLFKyx5
Cq/0kOXbSNAtNgYkQn8fZKhLo2jtAxkS3tYpZj7P8KKte6vO34Nkwti1RKAhSypr/7YM7IB6rG0w
+3IL6QZYxkjOcOGl9HfwjUNE7QFxtCWZfxQWETFW2xpjNynRumAyFKnoHf4nq7aDudqumpdlLg+d
7V3ZU/pkybnkaE9jlwg6nnblsapmyyap2QOFHu8wuNGOHYtXGNnVdTgXr21Z0hakTdO7IHQjNjdX
h/iOaRyBir54moGGdGJIiyWdd5Xs7BpPoGjmbgtm58nyrY+O4lVw6g4oCTD1Xqe1ByoidV/Lprsb
pfMt6vrvyuTXCZ4PNVEP5e5KEN5IcsluYPwcR/nWKDrATYQRooalR+xWcliBrpAit9VUfGAyw+3H
YWFM2vumoEOV1h08j+olStXnd88u4MfOTKmcb0UEHMRPgS0lVfo2pRz5sb2RHudmhGnQjYfqhvqX
w7Yu6wN6dHWE8TxLf+vUoCtRQcV2kd2McffOFrIAZi5/ECP+Eorauu6RSXZBxvuJjBjiBY8MWahX
rgo9hu/RCe+PB5IONq0/FDeljM3Onz96YYjvIrQNA1ZzJLsepoeHvXWxtrJ00tOk/R9FR6wsw9sy
BoVcjs3PORg7Vu6BM3TyxBzyYZzDnyYNMYlk9PeIpgSPs8J8O6OvSHL8mUcDtoqy2eZR1p+I1Hht
nBRz1xDQDXJxJsF6I4cL9k4+kIaIGRVfKVPChT1g9hQOr+rnNAanpkT4JGr6WHk4XEze9oeCx8d1
o+ZkcG40cVPfO0V3vwixFYJvqqSwDiHoIyQRIKmY9oXt3AHFco4x5ySyIDl8LKBEezMdieoBNZxH
3hXBMQynQlozgOYDm5O8/ggKC+q+PHRN9RaGyy8kFYIBCwMLdFUekv+5Jgqrxqu/WRjzaAflT9Yx
9aizJ9QztEhSBE3417/nk+viFB1p6837RhGF43UcNxi632S2+RwVfLuK34Q0F8M40MZ/i91RIaI1
0Fu6SCbHXAViq73p2Q8ZS3WV+DFGZFcCu/xeIy7atSWN6nYed94CfbRt6eW2ecAIndVtCmK9q4p5
YHxSkIYKD1eo5tmth3A/WeUFJg37ZP3TLtJhxzY/btAMvrmNe44SzajESUCJOl1/zrH01WxpR1WQ
CT2OBQwFJINrvcbcBhJosuDpXrmJtRW89N65DL3fQZg9LvV0YxoP0Qk8kA2WVGJY2rNjYPGnS78O
egm5HiJzcOk0ZwxepAo/suIzJ3gwmwgKr1+itoxOVl1PO5FVKAOtV5PSs7SxU7DVsm0jx0X3LLR3
IKNAbWDAJT2tv3A6lj6wJrx0CTbWEV1JwXAOgXR4yH64vc63Y1wcyV224OS0W2HL7x7nXmE5MZwP
nl2Zrjqp0BsZoYz7cCwq5MPvvlNDJpvCz2rlf+pQ2gwQ3R58kXu0LA41N8pziPdMqZZk598HXn9v
/NBhFvLuzplDqt3AydIN3rxKX+rOpl+REDThv3gF7dam636oB7/vOcnE7esSKdy7851nZnqka67s
JJiZ28k+IShRKe7IqfsGa52fIgAJlDD+a2tnOBpV7+aKfpNsXiC83TRl8S2Nzd2oiSZq+8/a6nYj
kOWsOHcF3djapVMSquG160vokLhXprB+lx7V5JKKbpPp90oN6HkYmsIVB7bJCX2KsEGoga3bSkKw
VTguQhfvOjFNemO4XC2PXtKMOSpEMPNFD/4ebTSVcMLzDkysir6Ny7sDCYF4csReVfoaFedS5CAR
bAZ8RjH/7+yWoleearVu8aWdYTmEl5unjINhuGwGKte0aPFlh1iGrGV5XpoJXqq/xiRyeE6wN0M9
2alY9AxpK4TWUMHJ1cBEmc4Hu5dP/Twc8gVfVgvFkgtfP81T+1Ll5joSHNk6l2FRLto9ERwSwwOU
aXvnWtUbpICNQFrFDUGMuhPO2P5tfapwNCub4UpTe+e6zgIGLfPOKmkGVRMn6HHkMOHHIM0meZCE
Mg1JklxAh7JXRc0utxjDKDlfD1bf3Hgj7n5jrGC7uBrNPgKZjp1h2zbTz642wQEZcMHcyWdKk1ft
Wa0cN7RNJEmAtdZ5W1wHBg97IYhoaLLvy1D5W4mHLrWCk60HtbedgmZ63pCCiydyg9XQOriRas7k
Zrf7pQlucOzWd/BxOFZIKCgeAaVnIA9hyflsSs72VK+BleacdsWjWy4nZbXVzp3rjW2NxVGP2XoO
v20duHf8eN8RHlYbNKzTMepBdMjR6jatLqs9x9o9UeHmBssXHeA0vXf7pLgd6dJ5fn5JY7u99osY
QZYe6amU6gD+7caqo/C67hm1efpn0cUhdN9mPCazd3YcTiGR8pMjccWUBMsC6QyK4RRScEcs6eSD
QeXMp/Y4yNrfhJOLW7Kn0SbIA3kk7os9PIrtayRpffYSVv02dKeEo51asqP2Bkh1SUTWZMWGWbmP
IBnGI7JjDBeDxD9dWLcynP2959OWyGLOP9h2IQTY6mhLdJ2lQDaVLGmGnFjsSt/cBZIJP4Pwg0nH
+a5a7++aZakpsRGyXte7dqBUtIOEw5aQh69vQRBxs1cx40gOj3KfpzeWdBfarwn2upWi2bbFdMha
52OsgLFXbf27C8ifK6hlw5FtKVH5sHcqwIhxVoIiWJhjASyPeSpZrIRe+TD8l0x0UJPZzW6wW8gV
+XSdkst1KkxzYq2sz7r3t2EPIa6AAkm+U0Wpk5n0qAfvex0Aeh6mJNjHEJXqMWw3ZRIrMr9Mx848
DjdGDMdQF5xPrJyOIHBalNmCpkxXnuSQfvdy2repg6nUJoLAJvTEWnFkZRlcQrUwikzBG4kyQYUB
u9+FaoUXPTqNyZidyvU8NqwS3LkDaRHUH9ZKQpyhq6BPnKlHRIDbfMSTOwJkXD2T27gFsqiqothZ
s4eAF+DYtpgYo+nYNc+K9gFReaDw3e5722MYGYOD7i39XUvaEaQSfpfIEfIGzRg29PHOw+FzrkIM
2CF9vsFJ3fOQtSjWYHrtS9pLWT4zRfYpSg0t3oF/4Zi1MH7HxePPYvk8T/bwFBfTEZ0+VStufB6d
+rfBE9S05rdAkX50u6Odg22WSfdDW/6bn9MnzIQHIdWVz0Mtf47IaNMRrJJrm7OaSD1j/0JWHV9z
EdEX1ITK19743BRArxFg3fWIBOwwQU/Sje9NPRc7YWLQpa4B6AW8O6VWQWtE/niT3gxBOl85E+M8
gg9/aw9LOyZ4gu57CqeyL39HAUfEmUVvH7YnN7be3NYFaY6SEMKKt1vIF7+qcR5vAoH+f/D7Y9eQ
DoFZXlL7b6Qur31NTdykNMRwvMETc68rLJmHbAzrY0zpHmkDxZIfOFiW8S5x0ScZ0/xsI74G3Ig+
RzJR4EdFhMcG56Vw7GLbFu7epMy0bVogYSuufYtOcziunsjAnDkgN1eLPBs3nvd+ngMr9ZmQJBPe
rMDBHixaQGJmYcor4o4ROlLhDjQiKakb7ZfDnRdOjFAYrDYut5Yf0NsoAm5Hlb21QXbsMTbbPcQQ
HHDbzGJCQITB/WKhPANT+qbpVVBq6aOH586J2Lk1c7Gga4NjrL8re71oZQUeLAxu7Lz/pWM7OwG7
rPH2EYrOYSVo7/wxmO9IPIKGH9iYpoiPZpwXWztN8xDhCskwJXUazX4P8UuQ9jdZTYxmD+XFRzEJ
Wbg+1lZ1Cr1O7UmR5e5DepYWaLpbHZ06WnuG8eDi9fVRrVEHtZ0tO5174moJPGBXHE92SM32KiTU
Jx5dOhjwEHZdvdSMDbOrQE/LdRH+6tswf2UzOzikWlyZQq/aQ5uER86pIiO3MIuYRxr4rkWiuWfN
+DA403MRL+GD7w0P/NOohB0RMsBr39j3w+eeLnlAZDI7c+GHwQG/AIiJNXomm5iNetG0MMuwCe6w
g+xQtSwSnR2fmnkAulvusSEU96ayuNsReFqmf/dxujJcD0micZni1YE1kCHYvo0R/fIUkSPHuMrd
LknX7JKRfkHQgNExFRI4jAPUhriGGSaQOQDxyEFCMpBvEBuQJPjTvkc9t6k9VMFVJl0I1SBzl46j
hi13taCY9EjhPqAEIdlAIxdhlwhiCgfVcGPEuMMHMz4mINuvCmM/VjUH9S6ezlbVQmhHUFdkU0tG
B0gr7ELHNlBXXTkTGlPmj40JXNqPiFfVPL2Z3JkPjA7sF0IA9Qq0iFEkNstBSyAzC1MA4KTYPSzE
wGDX21PmMVWIfEwv6L+D/f93gv1j9q8Q/xjC9zT++vz1l+Dfr//g1/e2+9//S7hfCb5E5jkkhmvj
/8sH5vyH7RnHtW3sfY7wPe+/fGDa/4+/Bu+p/5BSuY5n+GcM/6f+X4L33NXc9e/mLxt0k+spfGke
Ob++/7eoX2eqS1fja911oV3c9JCJ7/0JR3BRe7eFfd9HUfETmTxHRSE7AB33jr/mTNQyegqzsIDI
c14UlCjHKwWES8++oRlOdxCjDm3irL0b2jk4WWX2WARLeIv0dmG4R4kFGM85hh35unEVB0jHinFb
EFAyjvIkzFAdXJTULNo4k5IOyEWIVExSBm1avvharhnxCRqOMKdBEtXD07/59/4bw6Vef++/XBd8
dcrWNjg/nzdMrxHJ/2a41IXwp6mrJ3Yhh+9ellZ1rH2aWiPl1MWNPOt1mecrUOsuRymBwVla7WNl
GNRZNHbzJtinSasf5oZmLD1MdaCQxT+CxBoV/jJ9gDTHp93aYhc5rMRenUfQn4GluGaVfLglMTdL
0B1UkJMlBmWAgUAHy7V1JFjITr4AbvzPT6kVmfCbN7vXZ7cT5lasL6lj04bsSaHHFuyBiE7Kx9Kv
62dlEwQzlaZekSPLc1MHzQOd393XZ8Ew2M9WbnYC+9ADm6L9PLQlIVWIzs9m/TSaUX1Hy9Ru/GmN
EFqEfBsFk+Rokcvt16ftGy3Q7vjPb4n7f78lvCPSeDaqetxf8m8+xWiicV5mNIyQYohq+RyEE7xN
g26Qw9gpkp/EelMdJXxOnOVtROraGxM+S9TRaxaxYs/z2ZVhRYd0qGYMMcQ+cB3RbN9Mvk1MTr+y
+daPhvVFlgjn6nA1vhBEdCwrlN9Z6ZUAdoPgNqq67i1cLo5lqteUB5hTgvywaXogjttGPoIFe5F3
syyjp15k3yh9fyw593elGVr4YQfN0Kjwtq8P/3yV8AL/7c7FSur6RkjXW/8HTO+vd65PHF86C4Od
IfArNA8Z7cw2uAxsrY92RLOHmJBP7KCEW0+ztfeserk14Hf3Q8QYGdpRc/Tt0XAVS3PnE8u7LShQ
X7JZL+gvg+Y7Vf3Bdp+/1oCvF0zUYKyEtk7gTOOn2Urbm3aev/3rb9glmsfBacLrkY4RD9dwkw4+
kkxO4WgG3epjCugLaFE9zlPiEFQZ4P9M7QsHN6Qp2aLOFQCyLK2/BZgmjk1QLbshmYmyMEA68Wc/
9BJdoWghpkzrn3sBg59l0eq6JtNbJg6hDo95TFZBAR3jIisbPa4z7LU9iQvVnSaGxtAcFsM5W19S
d7KO0vT7GE7HWXLED7HaVeVQPLv0slH9iep6TOPsTmp3xeXm4XffGnbEAFqfDKU+RxJWX5RfofdR
fXzWiV1cnM5rtnaUut+A4Z2k0MFnPvZvaorG1zCGM5vStTt2E4UR1JX7yhTvfY/OwPUbEtTwjzKV
rC+9F99VqPFyNwSfYeQH6XKsQRoeqOnMrbSkucW+dg+DYSX6FJS+s85/Kf+Z8NXyaLdk0RiTIRGL
qIAHlua2c4kBYOBI3+Bt0OfOHkAfaOjlXsiZwNeFfBlo0+gkyL+DNiXHqn8q4NCeh8hOzy6Y2T8v
X3+m/ahjTLbEl6qQjwlOu+eBiMvnjtnBcqT+BMEfv+Yj5REJNvHt4Af52VioHIEWz0+gyEgp6cPu
c5LPHc30wprDz3Gavhtfea9ESOpt1YrsEvgt5Oo4cRgl1f3DIkogRj7wPiBbArWm2DJN01joJpzL
/qLeJsNwUAbzj9RHU1Vlff6w1npHj+r66DtxeY7L6Zz2lrUvFI33ybWBBAvzmqS6/zGx79BNzVnT
49qGogD4vGOb3LcV/Ntcx9zOqXJu4kCO0Ke6S7p0xWkqpcN8Y4gvM2Egu7LV6lGWDBvI/nF3vqZ1
mWShcve9IWioJercFY7Y5Eh6VTcNd0IxYq/aX6MLeK6QbXSu1heL1A2uzPqh7Uo+/Pp6KpzoLP3x
9z+vKV9Lxl82Q41hVrh0Lyg8bN+lOvn3zXAKITqmPj9S41E2O4MWLxioh1NH+hiOWO4ODQX2WJPP
w+Ln5rT0sy1fhJrvNQQC0M9ox0q+MLt3J2bwJEapBKFJqiTivVzgnhz62KD9xVLQOR7PfOTjqWxM
dq6mZXhVjM6Pge2OLDyfEG6cW7vN++OCbey05N10Sw6Y9QdyQPJz+Kv8b0qAr/3kr7+1drSB76X4
naF8/a0EaNt0GoAqtAze9YzSwk7YqovmZmlbeds1OHUbvzB7CRtp2yURFrqROUeWeOoVrGKNHILe
GdPq/H7xguCEJYvnsRrSELylucBs4HjfiRe8pdlDSMBJMLccr+eOBFhB/Q8vt30aXZL4oOvDScNo
dO0mxTpuIkF1yIkA/ue3Wfx957A128ZaBSqlfJue9V/f5qRiii8LoiPUNKbbZKWDGpn1+xnQ4pVK
gvo0htVLHM3eR2vAIg/AKWtH2kc/ZU43poB8FtHdFFHX3bRD0t0wFEKL8vX510ts6/g4Ftp7q30H
897sPMYxB3vLrSHBwu3+H36jr5/4r2+hcSm2XaHlykz4+15Y4EGEMuuy6MYZqzmwgrnDWZqUlTnM
UpAw1kc0jQoocK6bz0DwzN0AotNa3OD8r5dq8D6SCiBI7ZUubZq6v1Icx+B80PcKI3V2kjm6ZY8f
Hj18zGIMw/tmAY/m+KB3otadbwmUpdPKMt7AcmIR7B9dUGEg8xe+UQAIXQ/Ve0qpeVsYN7z1i+s/
z0HZjRLTJ4k/OvE+/LXp7MWdOo5leY1LMbjNUdZs/dkpQEs15SuRPvjvimHblxjBQYTFtKv7dpdO
tfVWxeJ2sWT7Kf3pzQmm/6FCE9r/W+1haw+YhZDSOL7P4eRvC4WFWRpCuZOvRnqY0xl58tD2u2qz
DOOA8N4bT3ZRTo/xRBfeDPINdrR1Ar6Tbvte+s+965DOUpLhwYQjuykDWnGbabIn9Hv924zJ+YYR
ZvxU+a17QjvjXKFiiZ48Szy7anyBLGrOLMTxVUNWxdMYqp1Lnk2y8rMNxNirsdHj0YmZl14p2mup
gy7ZbSogO+si5qei2EawfWAIeVhKnEk9OVDkTvCOQd3hSyuE0HBoEHtPaRTvfJayhzKj/5ho/0Sj
y5yA7cXHfGb7HenYaoouWvCZeipWt3eLaWVp01Pou1htrESeJpX9HGYSPzPXD28dBYzbA2YkZILA
yyn9u6+XYVnI/WEdqvazW/QfpYMrpuwRpw9j+MNS2FrqEWBWb0Og8dKK9dNGew4PGrtvnrnvsl3z
ShL5MgYlw8uEIsyyCXVpY73sOwR9h46kUYTMXIVcCszJvoOnC8HJpvKRTuPGb35bLfLffLQHxph1
9Y2o6uiQNOqlT1DGjf7kXlj7PtsO4JxrNfnFr4mi0tF7UOEKEUlI3kxUzNeyy/knqgKTf5wPzU0V
tOAbntq+qt6E65cXEYIA6eF3Yp/LkVUsSn8DvFdixWenSIiLBHAztgfpSiqIrtL3HF7gp/Lg9RmK
xN4HqYBN+CHrA6TYANpRX/rNI2qg93Ly8o+EnJZtWA2rg0C7z001nulq5R+FhoY76HlkGGGC/hAh
7NvEsFvw8M39tSfH6tXFslpf2arBfRIGztXoTfO7prbQFbqoVvdHDIvtIw5uJjpofucIsHSNMvs/
H2cHKbdiJhTUgY1iypAZLmX42JRnu1vUFmro8gaT6AGfM8yAShNaMlUMJIoqlEAciVjhHOc2+zEd
7kU9uC/LEDFxDfLkOY5asyMmcK9SWZ1i3wsvtU9stVDB+J1zFbBj3GF50sfXmZfR90wZ4It1M//6
VCz3pM5x9FxvguK//kJfyP5O2fPzwsRrF7ZZd6jWJ7cvxKmhmPPmufhw1YobXggD14PLI4toIwWF
EWXXXeI9JegyTlrgpGSzuPOwKV9GTrnBlQnjDFMVxKUqlsld51rYUlZuYhywbNmk1rYUFLNrUpKc
QJGPJe0tplFYEgpvvHWoFpu+WhxkeAVjqFnk97FFdHY7uDhcJzv5Cd8/vLWQCd7qPU9nFxn4Deuj
NvkM7z1YivuvFWSKqk3pztO9hwShxrSNDoNnbnHGZtOwYu5L9Arbr78RVRn6fDI0m1/ETWG2A664
ZaULLhQiweXrox5W+VYDKt+Kxjn98zatHLVuxP++rTkEvamV/aMB9Brl/m2j7oOuN1CZGUJ+Xe0o
1fJGjI1/sGsWhjpZhuds0UQSXVnz8LIwIbj3bLsgtZpFLJhU0PBsv9uwvOlmpL99oJPlXEMjHIbb
JS2K+yqrnkI0JynxMh0e73WXmsAcczLw5ZkgsyVW7sWKU/fiqGDgGaYVE/jNgzPaOewO93qmtjtC
2MKv18HlrtzipelaoCchJFQweN3dMr79+VHSOuR97q0N6ArzhEjQ2owD+OTG8ev9MrH+Birr8FcP
Gk5rRuCBGH5E8XBf+91nEXTuzazS6lF01odHzOcEbePiECn9DH0fbWDaMwOhwLYWQlgFJ/MXQQG+
rR1xabV0d2Ezzu8txIo28AmO8XOuU9ChIgdfDguuj54AyN5MDN/30NS7U4kQ6PhnHewS2+O2s8oT
YnRIv/NSs/P5/q6qy+4xr3EbcDRJtpA6CGbP48fUm8Up9vIeq1Z/p+Ohv/m63gGjWozQWC2GNvuc
2atu/yyTpHpsqjzONwlowg81EFbmN1VEsAaUaLvB4FAyCX4IB5g8uUNsQluiRyxRVt65RhgOvsmr
CKf8zrOCn9KEFcjAwjpOhfdQzZXnAtMsH2hGT8ev7TjJi7eUFJDtWPEeJizc+PSFuDQIwI6FbpqT
xrCfEPJ4JO44eZq96WdEt+YeaOunrB3vREJvy6KYDRh+LF/i/1jvIieU71/PGfM1rA2tutBbJ4aQ
0JCv26Zb751OoM3982sXKcukLYh8uSJH4S0SXX3M17oobB34LgTCO1u4FJzVv57l0QAmDT3sxN3A
N26a+SODY34qRnfkC9Cmsfn7HJqVf5doYr0Kx7kUxUCPUmcoudMUbVYmo++lyias7AlCcYKD4mPK
QrFWAc0SLse4GegS1JV7UetLUzt4i77WsRkU+z4TFBTrg/L1omnI7f98tawhVDEWEdwDpLWSzA50
UsBcKOKeQbU9vFmJN4EI6Yr3Ik/Aqw74lZMBgl7NsGJHmUlBiCoX8vV858yexP/XRd+0bPaoZPOf
ORVgM3o3Xy2ePy9izgmdr/Z93K/rkiTjuILNK4RL4lm1bKAYur9DJS9dwqZGvP3Vqqobr3R5MKa/
GD1656+bGJJkedOdLAV1nWmheIyUMOQOKmdHJ3uLALQ72a3p7ttuajbK/WU7HUKo+rNdjL6tHAOA
rvuRKa/9CKM4wvUMYh+5K2ZfVqwWwiQmoEQP7Q9JtJc1uvERqn++S00gLz5c1R3Kb27/EcBexPkW
0igUhGB2byve1wsELeL1upYbZWVTBTqn9UP+DKv/1zvDUPskFM9bA1nrmLZLcyhKrF9Ueq9+Mg6I
EKpnpM4jkFBdIuvrT2V+TOEF9XBaGrMtAPIB64hxuNWdOdbrMbaZ45dkhguRxxyHCYT2t1WWgMNh
kHOXR914RMekdivU3FiTfKQsmwjPAyBYgDZlEIfr7KuXlQ3mYTEFAK/hGJlyfh1S/3pQcfzDsvqf
bGc0i/s1tc8bf4AzI0TStD8am1WmKj6mHN9+WiNss1F33oGBtU551xGbWTgeF8BtLdQ1xVjND6XT
DGiPugfHc6tvfx4xlbTzvVqrnCLLviMjxf+CJWndO5YWR1TTuijgv7aSkcuemDDEUeaFHqaL/ulr
Hc1Tzhm5AYtENuXma6l0hleUg9MJVYH30MYrz2GM5IWJZU3J3Orrkad8tZ//WUB724Q3FrJJgkRC
3qQVsAXs5NusImKpMYUuqM8hLLrPyTA4O1Y09zUMCip1c8gqVvBxXTj64bmcy++YCcwnE/kr1yG7
BH7bcm5DspZ7bpk7dE/jo/TUvXFL/90vmZdGHAoPdaC99zkkmpgRfZOj5yWbND7JqTZ7wm/qu6GU
/BTsGgT22ueZYJNboo3bu7gscspfN3meDMKoAmoLmaG9tZLQj8UQNQeaj8M2bErElLr55vvluCdQ
Re/TQAL0gV8fuzxBYu3l5/WASxdY6rZp1COXtb/pxDp0DbG1ywORgz/TLhx3FqqtNyLmGGWzXGyi
ipEvybn68c/lHBmX77tJjI95V905ZKdTdD21U1G90ZOFX+lzHDH4NW57p6ey6nKrPngLRWiZy/JU
tSrY5SwAXvATVSUW3lxIbugMb74V70KP3RISkfUBuVZ7oXigZqf4Mol+DZaouIeyQrs1jMlh9a46
j1ymARkOxu4G6XbpMjGIJTFZk4yLs9/o/FVa6W7plf1tWmDAxfUA8TN3wvuvo4oM6Z+X2EDopEZI
P0D10lgkt0mM7R2jTP8YJt2vpjEfrUMShjcl8X1I7PXuXx+NBSYvX5tflP7TrSCya9842XCOovj3
WEfFs4XciwxW58omoulZIKW6JZKXVX69SWCvYWqWg74WTuy8py8mbNVT2ab3C92sXahagGdZTLtm
nkkxR5B1Vn3H2ferDWYltcBvoN27SEKj8GbyhSpLJQh65rz4P1ydx3LjypZFvwgR8GZK7+VdTRBl
VPBI+Ezg63sBvK/v654wSEqlkkgQOGbvtbdTVPym0kIPFc3SSp32puxJMllqSPG/haRREJbZLjlX
y9Uwehc4qxS1sIC99bHcg+OEOYwdPLkk1C7JNA7QUohyUfw/9yvafNKsCWBMnsgesY6yJvUnmuyS
lFSwsysFehHkUNy8oSP7w8hyjnXnTFGF3lPXpQAqmlCF20oS+mE77VYLENOT19Vs27rN1pk/2Ld0
puOlBZ5GN5TVJkje0Tl3r7qYxD7uguAwzh2iHmrfvq11h07zL7ZvjZ82sStO7X4Ik914GLukFScj
ORuOhusVH3/p++c47E9AlqZbFzvti84HFbbgptKdS24ZFs5IkmKJZeJGJE+NM5CsHcXGxYFatb2f
7UiikCS7BNnF9absko0IVi2F4CrDKDwbDQtPKzlN6eLGysw9FaH2jNBZuxKeBY6hCvqfIorWssvC
ZzT5ctXUIJMHM9He/bQkwDUc7EckBoQ/ZBR7+Gu821Bj01TV2JzsummeISA/BhgOSP16Ywwc3/Aj
HWwgkZTDMw+5torXTuuiQzUUv0IdiW7NzPck8RB9om422xT+wcTTXWM3Z1f3W9DsbvletQ9LN5Rp
GX2s6+yUcIqnKUcxtxSNg4n1PdEZcnT28OWD5rx2DPM2be7RyuU0KlwpvEPlkJrRFDaBD0P20FJa
QrWZ1HGQ5IT0EdDj+abybxb2v6ojpSYaCpcPD848gwYJ0S9an3ka44VmRzaKduZVxocf9QXvBMQY
VrzVsQnAxXVLf0b8UbV1q3G8pY77q1GS39Dyx5tgiH+b9JYpBAOzqyBme5OHCqBOD7FHH8ffk7QZ
wzap2OZEFazuVV/hZfRcsh5g0cj5xgmokOll6woIvyGvFL1vbkgdiL/HIUL2TXIYo/Gt8uc+cI6g
7HdNk0W3CITxE0G8K3uKLrXGpaaep0k02tG5HzQIKUKzGdPH9fX+Ua8yo38Oc7d8bXogZL3xaree
8Yph5VHHGekjH3lMskrsKFTMs60RKCEiAk6IQ5cHGrPkIoyZZtc4wNh1RLJUVnRXOZzqto6ZOPke
epY4AMw0NoAK5mue7zpvXYZLcnlkqwB9bSROSVXhIix94v6aBhNOyk+/Vq7xuQzEoopf3Jn/KqHi
hyjBI4BgaGZjz8MnESRy5fBD7gOpoH63PcgGWTv3FoHbPgNAjVcA2ty1G9fabjm64vYAd/8ymqwY
dSueXgDKhTijJnnUgm56kV1OWTwVJihOHuYinDPnwGUZzALKXQquFSS3634B2NR2MtbiMxlxgoXG
fDdf7ip3ABwfF+LQuwrleWB9JNhrjjHgGaXq8b6CsKmt9uR1bg1h4vKO5qjTKo81PGczABQ1BmER
TkrNPyJZxMzm/ew8rziSnHeUYgwMxGZEfN7LpqZ3QB2kaXQy3cih4IQJtEy9htZ+d50O5ARQ1Q9p
KP0cSMyxErxs0glvrdd0KJkgJMbQQOi3qZrd4ryHMeAtIGboerVM3ELQiKgHWPXHTT4+xxNih4kj
9GAPDqZT3FZAwLOVonsp1llVIPeMu31Wx/UN11CyHYOyf+s8q1o50kr+9JhEylammJPKHmeAXTzW
9fDDx8R1RsfFKdKKnRcKpHUrRYT+dn4dqpyfnXeAJ4i43rl08x8Iot/0FnlmJUHlaBYemazb1ElL
xhonzr3ywMEsaWmdk33brGAf70WARcbHY1YE16B1f7b5MP4wBWtJXJ7IrmBlbqyqJ/1Cr66JLI2v
LiyCLUxhdeASiRyyKKyrH83UQIcDVmQ1/VWs/YqC+KGNtOqV+Ta4nEg9jC5D4W1e9N6KBFT+iCCh
vWMc/UKhiQk+84pXd2B8XgcY9FPZRDvfxzLLJCxFCA3qpfFroInzwzrwCPqY0JVpOjWAk/geJ340
iDJnJODN8LtmssRpmuNAWxPQuB0NJp4djq9utpFb0v47IvvgJ+oPWWp56zQuqK1CxjGRDW9DhcCE
p1DeSF7aerXd4w/iarPpR2XTsgngPXMTunzL/DDLOyhsZRJuw3kDAXs8PFtUqMc4KlHzacMx8ULo
uo0mfgJ/Gci3+6mNxSuChZ8REz6/yqFrzfco0st3LyuzY4EPdzt5LbyS3rGIrkzta0/+6zUpPWNv
lNXP2pAkp4XkSCz3+hG8IQYg+O5ybJ6WF7jLtZAgLQI8HUK0SCMgoGK5ITz+ECb1dAJJezIkW8m1
KyFdOPa+dGNAdfMZuPE1guDsasAvrbMsNA1sZUtDUdqK5ZkHVzmDrOW7HZp9DzuxZSXboTWZ1Ywc
ZBAVFGeM7lFnPfWowlaRVBkwZk7RtVRhr25BMonnom3flFenX0vxQiif+qxbAJ+OFb9nTHkvRYsV
rg107ZMebOviqIlNOMtZ6TeHsswpq8MyuUxmXVxx43gwdJr46nXxPzcZ1uYwF9FDkg0/tNQJv7nk
rto2nB7vm4FQgbuQUm7lEOm/VY4F0POt5p3FELtTZ/6QBSM63WiCm5A5HELLXVN2z4rAIQzkFmLc
XzjNDz3FJvogNRA+mWWbCQ3kWbVpvyunsTtUE9bm+0Q5iqIMbdGT8EeggtyBictgT+VPqSRPQ3cC
i+ShOPCxhI71OZhvxnsZSBaE6ZVQFqcofzTNND+3TgOKJO3908Qbx7Y7S0+ktcCkmE8fTrNnKk3i
KH0OHOFZZxC9lx/h5AC8mzRwoO10jZ1sfCS56c+9JYkM6z1Yjha/oCIze1ASkvl8NzKCGyQdiskF
QoDP8IAT75Yzh2f+DESkfboZ8VXL0xlx36COBglEdXSCs8W0NSFT+ds2iGgzPPmVS+xDoPbU0c6V
t67xHelc6W6W3dtn3FikxTGMPBaRATeL2At8hVz9HL2O/hjac+L7O6OP6/8a4KjY17dFTchpLD3v
mkw9RwvqmM3y0BjFJe1nErOjUXMPBCxvXG3EtIQVjKl2c8ZKtsrm66qo3Jf7VFESB4xPKs0PoiYd
bu5jRg4YJZlll2YIH3Hwm53HoPbakAg8F6rsSHHkFbBBkrl49SPvdaxACZE+TUDFPGVk5ZNf0757
YfuMRcCLBQsdRtfL4qgYINfdt2hWHFsrN6+1a5E59mqZP7Q+46CGZle2TwiA462PF+R+r8tmiTur
uwvwEup++42gaOvZB1VsqlK9d02p37rQ/a1ChsDMAI3DsrhcblyiiVlfOcVGSwjVKPEGr5bxgFWX
A+o14zMwR+2ZjBa9KSAi0VyO6Es+qqJ+S+e3NeX9SKTbHZZrbtUZqNPmq+ZYX6quyV6wL3xRQVGi
qqZ/jmtjHVWm8Sps8X/uKeUjaMItGra6dUVLHCGDK6wI2YrYLc9pwSmBcg5jp5ePlkoZcDbNg2hF
/mAON63xe4RFWn+8jzGd0Tuzshe3xLRWYkzr2eUDRiUHbL2ZrLA6eNEEw2tuPpL5hrSf317QYvSf
r0s1dqvV1EjzHOskT9ter2GgtLtjM9O0mzk1rtBdsb6vsXyo+s5YQJyhWDvWkd1SPGOEBPgxrqPY
BaANchteU5de7ydT/CCXZG76DErrTVs37cNyo3uEx6LfonJt5tleAC96XvvYhby5sRE+FOTgAHMg
tdAP9YdltjM/GvtsutwPXd9+cd2edNCYWUNcHSRj8u1yMkclWcAwSZ6WpzzLwICRZT0AVvYIiNSf
yfbKT153TQsH7KVC1sCZHVmnGsPkWDjaWXdwdqo4flxGrVkQTjh6ZgYMBqqXYGQ50XTxGUC/uGGE
+s8mbak9xmZOsrQgw5ktPHir7/RdBJ7HydoTFa/7bWevqo05k/JOPPg5btthMpg2zZuL1nTjXQq5
fl306beh4Wt1XUkSiYJMWg2R8QVo8gvGsXVm4vLZRmV4KQN4YRIqw0/yNi4DtPc3jO31MWedvBPS
A55Z7KekAZiRB9kHRd/GNDNMckWqHzySP/U9qPFdY+IrWQR5WSyuU4jOh35yO0gUQ74LlSi00vay
SMnvr3/SzmBan9kxzpwg/+fqeT8jloE27sc8hOGIDvISdYDA6D0ZrcxvAZYCGPsjfsp60n1/ZYMd
WdbYKfmyZEry1NT4D4WrtS++ZD7KZ77Aj8tQYfSR26aZE19EomHPhbX67qDuPzi9EW+BSGQvxuQz
R0qCGwbqz8RPNGwZqnsW+kA5jX6p2VrEIlIbifCpmvdrrop+Jh32f2ferDCmjh8Y6KxcjaD1scw3
ETOXwdGYvqZML0fTVg9w6m3G0+wuWh81XSGmlylyWC0uXeT90MdOA6pjHtNRuecQ5btTaRcpPtK0
fSrG3AKxg9gtiQm365PxEz8Jui+/hGmnuLKi4qw2Xg8ZkNkbKt0gUI9ApLtdKXqgzELT91rqOpep
6KGY1MYqnZUaxJYORy8ZJ2iHgPNcraPE1ka1NzFUr4yx+9ac0v2jqQBatHptSRk7u+z0JQpA9qEF
m2Ebw0eWYTlflNe1TL/JJvaOTU+c0NTEwVEi2MGLLDCx6qqCe8hFklPOF1tUD9pjh4t7lgksCoFC
4ResfNKHK/NnKE3OYSWHZGPU8kz6V/iETHdnT4T1YN3+nu+otjM+oki8hG0ursuNR57G/Z76MupT
Qkz6qRFt+zT62XPstlg82MxyXIjQPLr9cCwa1zkWGFyXo6+o02/pNdhm52MxwNh475FZ/ytoa5ZB
cX9aDv04JMI91CToJUnstgNmY+PJJjxjcPuN7OnTQfZnBR0oJoQcLK8FW78ShFdUX+5v+hjH5l04
EVoE3GkR2AgUOd0q0mY0H+k44Dl4n3rILjuGESHOGCO82rJM9//es1NC5bPMQiRYvS/d+3KTFCiZ
WLg/FIYNd9uHghC3wEwdy4UNKjF5EA/+Bqna3eZ1Yz+nU/e3pBR8LQi14HClUoajcj+nAbCDHpOj
mky0Uz2PY0HAXBkmGQ8gqK5RF7tQUQ3wY7bmfzgVKxfX16OjJnnqvnKYE2STogUE4+Jldhr9XQA/
Z4TMwGUkQ/pBkg5VMoVljggH/z71moaCM6Ch70Rtjj84mXnA1r8is4Kc5dh/UxMntKVILPLITH3p
cQyLWaQ/sHvGRAsb3xXaSaKrPKVWUZOKOA7FPpr5T0OkxK2ZHGsHsF7b9DCPNnrNJpIU+2aX5F17
9cbWo3LoC5ymFsm5SdRvmt7cL9XJcrzGGRx7DLOQKFGWbwzU5dcqeHIFurBal+5atN4LCJT+4M8H
pTYfo34+2XvbkMZOmUZ+cjNUs60Mo5dqqN+c+RPIfLt+EOS9SoibLh76azgLAwqjLR9NsilhLJkh
vMNG7EHfomkuC3WtNANagA8EjKcMTHgZY0VCC76D0piXqgFo6WJQz2Ubm7sQGcs5ScmIuw8LiGz+
FomZnyOVVCR+cw+O2XyvSw4qtj7tgiw1bUgAK0BRiAkpZG0bGkc4BAQJBKZ+6shkxV7Vnjsx1MUO
r3mEzOxLjPY3ocsOl6o/KD5ZqWr+aTAtLvHLpvM+FmslI5+wUJepbsytSmvrKTcpboO6ejD3aBTZ
aQ7VGJ9DQjg2mR55BxrQkiE63qvKr9N9oAJGzxChrghPu73snW/cTc21rQX8v3qKaRTngXAe2mK1
KLBKv6rXniyJTJvHUcyZCPKcT/C4rZAlzdc2e6pIWJUjFOve+VxGnn3OZQ0qOaZbKoZlFq1nJmHS
qc6SVQY315moUhfZyzJR6Fxix2qa/rVTEhXsh+y0g9Svj6Oh8pvmRXiG82z8HNQIhJAVGYwa/9xg
ab/ZGcPC+fRvxKCE8TZDxZgvEEL+kX5fvBr/PAiGpHg15y0MX7FZzh9kR5O2TAEVpwnAjmhDOARO
pWRLsVxkJNkN5+VhNac3km9Pltvc6Wb82Xq6j/Dx/oExdEFGThi5X4hzDetrkt30Nk04OEhDykku
saIv0zIRDs3Bp1w+rR2hz+bZa7Vyl0xUo10Oja+Jh+iq1wwi7x/remj9k60nFegp05RHMYhtsgiE
WK20p7soZKmP8mb6TMO/1TztcKc8e24mWx27Mh5AtVbY05Ouw7lcadcOmsk6joodoaPZmyM5pDzb
9rZpjHVSHyLn0Bls9hU5Vo92ktqPdiNL0jnb6GJWZk6XDG9vuafPD+/3gkYnWjMedlkbKRY58Qa4
i/6z7/VpE3rK27ZOlO/tDO9hyjB5PTAZKjwjOoVzs4ikelt6Y42/fJ42jJN+8VAq8S6q6ku6WGzN
ELyqTSLwtmuYai3SGzFUV1nD2ki16C8cGGIl1VNBah3Su1oBIxiNF2QcagfPhxSRcXM/RhB74MGZ
mm08eunDMi01iV02xDx+qz11ihEEwFKwxh9lqw6hGxNR7k7gIYfwECfZeDJgHa0DaaA4SUkzjy3z
RfQP0YgxeDk0CNj4+0+dPvjxE8PwXzTOQEUM1oMrS2+eqgDAKf9umxVT8dSWk/2CMmO1HKjAyWE0
F6yUM+t9DHOcAZYOF7tSJEgkdXGpIFmsRltLn1VP7Weg7NkuDyufaHZXD5ornXm/GcuwP9q2UvvM
qHr2Q7CbWXS3TDwmf7t8yoPz0my6XU1JCePr2aliPLxT6Z4oRNS11GjY+mxk4qnhjtT64Ll20vSc
ZBrhfOxWEb+W+G9TQr/vD5laIy5O3wiFZZHRNW+5qRFmM5dZcIW1vTEfUXI+tuJkNDZhNRaArZg2
kWiLugtKzouK1bEyR3nSiuza5SaXI0zZayk4bKTnfyKsptQp1fiI2xLnzohLxc3HkljaFtcpPpb/
jLl5p5crHNVxsdb7nP+KPc4K43yyJYFwOjuG520jXrJVoVXsNzHNkDuC5x1mXvvkx6CyhI+LWOgk
+0bxUP+IpISxO47V/d7y3P2rkjpTVHa7SQltf+o71gdRZpDADOXkqXXq8Mn1yUFIt4QS1Er0H9Lp
2fOKVNzKfmTUN5ErwJIu2pW9YTygzvZIK9aqr/sG14T12M3X4qKC8I3mREG36bUnZQJKnJ0XWJWH
V40g2zH8pyjIzT+9E+SgUGatjEzhKcye3RvQlpdYH+tXTt6weFE8El+G23QjMLgcMvttUb/dp71N
RXpXJzA68GZCXWiM6Wy46d9MJY+J6oMHxAnlqR3oyaIiiCEpJoTzRtnLUje4LQR1Uod8Bdgud1hH
lzY6RS13D4mRG7sA9c+W+PPm1U4Gwt21NNhize6eqx7l6KgNHrpthiC1/GVYrtokfcA5SljHij90
VZtDB0Q5+OjkaAKxgBGVmLyhNqpSnQOHEzX86xZMZIcShHWyYr+CtkWfs47d6qlidUXmp4s4WxzG
FIYapxn22YV4saeAeXhS1syU65dgIsUTrWkEfbqMAGKRY2OBSA0LAxu1m/yKMyKdJAAUD15vi6T3
SmbyPNIPt1qSHtoAm0pYG89aG5gn/p64rKeVaGgluPjHu6jhvTaiVmPQHEP8C0hHUUkHObgud7pZ
MeJR2M+tmiAJgpdaqIVZS6AsgvjfJlEqu4FAp6qDy4lvP90EOgztCVvOle+pZmF6FAXWTjT1wOt/
tVJAxIS5/DVyB+7qvCLzIXQgvyHdV6P7zOcjSY0MYiM6l47wMhT1CREfnrEN++TiaPYCEkLMN7UM
gafhwe2TL66Zm6Yq5dmK4S+aaGe2MnF++lP1044ZREVkzMZZ/iccptuEN2urEE1y4jpjoV1lehrt
bYdXpNG942hp4TZ1ux4A63friF08KLpULKPrqPygxyXErRBy29do4Hp7mIXYzEESNPMozPGgQOew
A4LFChu1oW3p39bUvA9w/vPRd0/KMb/ZMhWPTP+dzXKjdayPLKXlB3MKjpOy4ovSswdLwe8Oo+kX
+8Lk5o/OAxEBRNp7mFGGaeOZxbAq++HCUFqeehsfehNJWDUWeM2k+Wl06lYLagxnbL+HkNkPNsS/
svQgC/hEqiibSZ5uBGo7ZPJZTbjXx4COWZI41KVUapPD+SAZnB9KQJ3LMhJPUtZJOOtVFKEfE+ZP
q+GiEunBAVEjVNNWEOOqffTKOAxlm5CxVtEKGvpj3Okj4BNYmPyE19FFdgloI67If8N/ZJwVGPdR
JAWjAjncKuhAJeI0IKv5s1A5sDWCM7R6oJjR/femltq67nof3DVBV67m/4mKybspY4uepN3LNrLP
u6zSXmMMd00egVfTh9+BhN9XID/3oO16TMvC3DC2o8xeAxQN+6PHSP3YdO0LAoY5Ox5Ibbrpq9Lc
KQeNJueraj1WbP6gxDhr0XU7/q2+Y1BGErFG/dpkj103vXOEjIcEcdPatBBxl5EfPvSBxnf2Jqhl
nY98NhjdMRQapn4n7be17r1ENP70yImFMU/7GTJH5USdkklXTnD8ilaypJ2hIZ3v7CsPWFCbjqwr
TVMcpct5R/ZQr4eKY9GT+9Jy6XfN3RT3Jug1CHDgOfZjof9kEPhbAnRnxpgzN2xeI50lrqpxlRrZ
k1RdupnCWK7NmuQKMdUB1P34eSx1fSOyxtpUWkBYR90eRaR+mF7l7+om/1tIjchlqU5DIQDuzygL
hVwfuEr210giLnheD7DcJAag428yKuoNFhHFFvATq8URxLjH9JmPfPLH7zkWcgfMXG6ghY38Yh3D
itmYw5CyuKB00yDmtFGNERnOtIjrraUN8aoPY/MAQTE7BbF3BX5r4lZjq+jw6dk0Ou93UljV1Rt+
Y5EmDDgiaW1yDGON4Ng8muUFteWJ6Ud4Mz3Irn6TQR4P9/mAVhGy3qkkQUFrUBqnOb2a1UAGdc3p
JmJ2GX3Qg05E2LMIYyGPVtfWbpGfBSw/CBi29gaqAQPZ4KEV+g19IJHR2C1RsxEoBtoEl0/KL6wR
zcC68qxZlvvorfx8tlqbr1wLyCJwHGBtYWatq0QnAI6OiSuZMXgIh8Lwh9H1pCabobmDyU6OsN1/
k7/E5zaOoEyanAbS8SNPSYGqEujsDQFryAd3PjQdadTlOZRfguU6oxeCJmKjxkh4SYpfethqMFza
YjO4LYEZo6mv6yl6ZFMEYlwMxIsK86L4TflPxO9MGI9+iwCjq3Ev+WCwD1UG8hsFmNr1oapOYXQA
t/rcw+7bwC8g6ST+FH2jbtBg9pNniMe8Kj80IKalXcVvXWp9izr8E9HObJTv3/w6CE58kjaiaooH
EUOjq8egO/ia+tKd3N+41AOrrjsFIi63CNS6YyEzEqjxwbfVCH6p7WExTv0ez+OcKZUjmGrHo5NG
CQZlbuykfZv05EfnjMNXzii016N947T6c6bnF3RixbEHCXomCAwsaZuKtY8SGa6q5T7PehqCwvKr
02Y0/on5GXvRTz9O4CrTrK2zsvvIs8Anj3XMN3hliYE7uhUCzNLQ5VP9VnWT3Dp18DWK9nfZhE9m
QjONFWvNKQMsQIGmIIILtFVMfVJZI5JpSdLsSk9eOje45kbfnIUhebFaYEoGWQ4Rcn1yIUw+RzQl
Q0xwfGt2+LJ99s1ZU2qPDSOnrUVNvAqRCMEdCw+ZN2m7DqscKbrjzet4lRgUVvsow11uw8CF3+xs
ojyQ+6h2psukSV51lIwnPxvu/vYsI/3Cc0F6JlbAaostPCYhMmQVyU2avRd2C+Oqpchvc1K0ujH7
VbqgH7zSu07dI34haw+pFK0mZ9RN19RvwiG2PYgpZs2yvCbtnG3hxVhji1Bc9WPe5/Wp6XCtDDq5
82HPKEzmF9fy68PgDRiXejoRKjxArwmHje1xKmL1M18RbvDKTtTOWBESxJwuESTW2KM3y4moMJg7
7JrK5GKFRZvyTjWPxGnZ5GISH+O4wrn5KZW6YfhQYTwj3bK1SUgbab0Hl/HhCpwPoIYOKVU44bPW
zUfoHBRDPk08SUobA4jg1qhHsSm4eKHmlBVz8Gwk7Uu+Nbml77w0SCGkDTi18+ZCGPtw6K3wPOVR
ccq0/ZCQZ7mSqM8iYun2pbSulqomso+hEUov2BnWPK9OsUh1U7Sb+PVQdIL3tiazZzzqO5ss6ucg
F9jPHVFozPlXvUVR60CmDmxtWmtjZq9YLUD6wlzHaK7+RcNxjMzeeYuF760V0qy9JGSgEYioJTqS
CfcOunKHsArFgWH4a7p+IpcyU78NDuBYpzFIE5dDfi4jbM+sdYZt4XZwJEF4ZhaApxLf1rqnACPR
VAfy6APZMagwUbV9WOxYZmRSi8Gs+evR6oWQbt10m0vDeS+wd5QInwZ4umZaoK5NdXhRPsRyEjh3
SQvgXi/yNXmeO9XjUy8wpx09k62oZYlzXL1odLOnxkuP1YhsnBQ4EXkrh4PwzNDdvOQmG5Js5uQG
dbG5G9Dr7A/haDHSqtAAs8bRiiZpM5kgu40RhjstyU9vCPJDwtAslmQEy+HDr9vqAinc2SReSZIb
fcKmYqSwzTOQxk7ywAU8O0R19y3D/AHtkb0WFgVrPBE84civznSTE6GrdFhyIjCrM5t9y8AL/Fcd
nTVbwiosQDDmDZ1y5RIE02szqMBsGOAFitwjjWrJyA+glp7o3kFbRLl/Yp91cNs8u8Lxj4iZo2VS
rb0Py8znvYwfpg6ItOcQzBa6CF9K91zFJlASXSM00SB0jtX2j1h1v/r5+lZ6lb4ftW+ZPrZJDT8g
T/Foy6y7RASICR9xAzgMWY7vVV4CaB+bco8Mhk/41FO4VSXDReRY66Z1FZ6rguYY8822aWLAsBop
dIOZHyLecuDJvrthxT1uvBxPnmF29HYdFtHAuRQ9eZh+SnocOiQTxYJIr7bjvHWCHB6m+b1w1lHt
6cc2VmrdcuFDAtJUp+XGsLrdNFUgDyEesUJCtRT2tGqegezG1ghlQEEtdsXQvzhZxKe6GD5Y9uQQ
zbh+QtOuTmRo8pla7lq5Xp3S+ZT178PlXoHCDkrZ/O3/9Vgsz9J5V4QyyO/7Q8YbGaFPPunppq+9
Zgg/64yLRjw/Kuryk89ielu+lua0N5pOmolfV9Fb1jMscNso2C9frTjUWAMPCs7lODznITk2ttnv
3JbVGhipFUdNyEfQJ9QsEru+G8ZN6sc3A6nLtTPqvbCy6eiLrDuBwgeSSPqu9YpBQP9QcQvARgj7
vScl3YzaVxc/5E0YCJeHuKjXTtI92Zh4r0PqofzG4RAnM/CiYGGiD+AbhC+cU1HQHFfdRvpNcvSZ
sJOoM6UbtDB4oxiufjbuGbV6sbNKJfeOTxixMRrQknvxEIyD8ZiSjH4w4vhH1Xe/m7y9AvJDEJFU
/SzSeK8pF8iO0PtnOBAbB+VEW/f1xfLL26SF8dNy04+6+ZCH30h0xi2LSiZ3TpHsBx0y4xga/OWW
oZITY4hb3Q/DTVYz9pCUZvrEOeSrC7QPU3N/BeFjZEfmG3sz45WxiuaK9z4a6ThTSH/lBBsTpOKK
gRiAbUQ+T2FMVB2+gTkuEYTdyOD0OJUgLpVkbWSrIj2UJuPrCXEyH8vi9gExWJJNoN1iZix7WUX2
1YCUuWvtgNZPK2bHUmkiex2vI1OIo2FNQGW9wDeuyxfasNfPFuE1y6N/bzziHq/Lt2mKfRfqS/iA
83P/fstyb3kuHPBa5WNvbP/96vIFfdSIqjERfXTMOU//7wcsD43G4HxtG/v7j5t/sf/6p11hW1uV
oyr/99/++8svz5WahYfHmJrd8hMondTBHOunPtKrctX4kXuKq4S7kV25p+UxbICONKX5S6HFk3bc
M8wA/X7/9uUbly8oPYm3VQezm921iG3Gt2wFmOV4IZJ3HdMGywn/r5HJ4rxILfFAxIzapjPB7c45
CIqXbowafj93w+nGv+jmPIOFtFtf73cL24aepzJv6wZdne9TbdwOjvxBDHzJ4vQ/N0Mlyytg0/Dg
2O3V7yd7IwOvXBtxNSIKqKNmqzrHRg8oppARp+MfRYi9oOmNm9mdqhJhPQqy+tdYAe8fkDBw+QBj
5PTflW/kN5E2v3MrccjfFukT3GcT2UdbP0gT3qiuBuOaxSTTNH2ZXgACZ8daePpJwm4/6WZfkW+Q
BOcIgdvBxsZ6TQ3L3/WSiMyS0cGxmyeTVccpUCH9DOZhpVsaFu65fm0yUTiNjfa3K/zhoZlvpoH8
b0/Qli/PuTO5JOFQfmDBTUxZJj44s5PEiSSAjxQ3Id3mbXkYK+0ZmraxSRnBr0wUDjdll+3N/t97
Mv4tO1kebQa/Q17HtyRvSbRvWz2+uU3/medUALGFTR1tHEwWcvjwe4ev8wgsNZnnKEzUWkVQZSyR
VoBD8B752N7yqULYU5HioRQ2pNYPX5JMnOgJAoa83DgBTfdoGnL373Nta/+V8UCYqNkFKGTSH75d
lOc6eNCcLHjOHBk8a3F11B0v3CbY7PBdJCOSc24mKIU0nSzTXNFQ+RVQPgpliIflBrpY9eD0oP68
7iXBNP9lm0gfnQh9l9bVxSv172l5Hm3ztGP2N+4LP+++yNPZunoWvuUJ7B7Mhha5BdhkRxH81jxw
EQ5j8iEtdoBYd/0Iy4lP8D7ykM7VIEf2Bc6U2EexlwRtufLHIHzLTMKFsMwRglPUWOJCr9hpYcYq
tXqtPBFdpGdXJD9UPw0CF158dPRTrFfQrikWSW4AMRpCQS/tMS13uWt2eIY1u1rFWvKVY1rZjaHW
nZcbrWSBS2f8BmoqJ5htEk9FTOSXK3vrQKK8+wiEnYS52dZe0/6PZfS7s+KDhkj8s/8fys5jOXIm
y9KvMtZ7VEM6ALPuWgRCC4qgTG5gZCYTWjvgAJ5+PkT+09VVZtM2swljSIYAXNx7znfaqdxqSHeO
fZiT2tkKzKejCRIfJfJIU/cVzU+0G4nWPcQgM54Q18V/XsMr5hedjNeXkWo/vRCV7ZvBNZ+lW7/f
/onle790u/FOaawjcVHufKo7T2OBuvxJfklM+l9xyOuxDzq3sAIjSYytnQ/lY6fl1WPSkXvvtdW9
bUMRhzLTXZu4765GSPoMXsj7202UCuuT3qtft2taD4vTTAedTT10OY3O9lFQU3zOsH5ujNTNMRTP
A/N3DqLXgf7MbFax+XGdj9r8AU4hQblUOvdepV+hvxtPYTt+zhod+zKLnAfhW9qZmGa2boldfRZ9
fxeNbOZbnWhMrMMoTk3y2WPbyD59RbZFkxc/ahz9S9d/3mmm778nxkgmSvqDTt4AOaBFHGr6ydXs
RLMnz0btE01W+9ZYwnxgWaxC0OU/q04/JZP7q58y7UxjFN6ERthZbDj7xJHkmbr9E9t6zPRs+bbN
4F0pyTRPiV71JEsRInW7Wjdm8xSKnNhmm/U+iSJFlodPdhiSg2Mh8qF27z+Foc5OeGSpJgzjy56d
hvTIrNyn3vRJ69S6I4Pml8R3stZqHQQMX+1dW5MxVEkMHpYP951f2eqJLcvc5r0fh195AuEzjIYX
LDG0kQtHHXK8RVPV4i5AxPgAE4ScO58+5jw8qWauHpplfwLLjHSb5ertNreqqodYVC8NZ+ARtUj1
cLtJFG6052dnml8e8Y8nwLU+i7EIT7en325Hi88BHTG79ZLu2Op2T1THW7elxXJ7Pk1SQgyrIdsM
UunH24VeOPpxWi7+cfX2V40okrX8/+1uvw4xF5pwwpaXAh3Hg28vc3vG7cbbhV24n/MgyxP8s4ue
J/GZ5GkT9ink4fWQhs5Gazvj4XbhT3l36Filk/dD9vpGNBttkLB1Ddq21KdsEsfG6Wi7TLwlMrVH
l1NMmaN1DyqRTk1GoEfbCjdwdM3k9IxKotdSbzsBxgsiTfQvlt+wSBsJrQVR77LJLdCYRaaeHWnw
Lw3n/HK7GCPjr79uV41uJHYMeRfmWOLtsvSvi3bgZyFEgutjLuKTWxvNAWP7h6zAKutjUT0XFjZx
Gsa3K244cYuNG6NPyBtT7804j/u5q6wrPiyLYOYWsYJnXm8XXt/yBbA63sxiSZ1y7WlrpYy9MlSo
pb2ufXCtKSfFGIfzVNXyc65zjGlR/9I3WnMYpRsTCsrtBkSprvzMZqBRwHCzQ6Z6+8WtHLCas/+a
2pDf/YLmTJvp92FUhegyLYRKrWG+Ec5xphAifvoZ/9orLA2sjuXudNBae4wa/tW3EazfHrK8UJ8Q
ud56dMxbBmman1SCp2xoLxoQnsU30b1PeXnHaiT6dqPpXmtV8h65iIVix0oviQCn5Oq2AWUXwFfr
WW+3h7a8tFR+9EFSREnqUDje9S7TLdPHtIVebLLXkR77U9YBJSFOccTJuik8zD1p4ma4u93mQSCv
ehihmp4q6iaTT9kOWy93FCblCIkE4vaI22OjHkR3U7vHyP5ostg6474XFwS5BNnf/gRvU2+mkRYQ
tQMoLT64i9LSgyRCml0Bb+upO3FjXImBbL/lT75/eR52t78dvFLkOGVaQCF0LdgfrdNpaO86P//V
ssn8immlsJk3fzlFffCgoeDhwaFfxwm5DMDQs0anvl6qzz7uZpDpA+5hcsteB1mcqDVq5wqm/Z+L
ebl6u41t204ZlHSiNPXJWOrd//64P08znZcIJ9ZeTcXAPt+jDJcNEdIciSj3dhGJJDozfEfnebKc
fWU5dBdo9VXZ/B7NSbobpZWcNZ3K5ePtDqU8IjOLgTyO5XGlU7+UjPQ7/DoUs1oBpXNs3emuxHU/
RV7F4B/W8Q5UvzlY98J9UYzlD1lnaA910mgPRTPuUkcbyRv4P7cX1cLA4EvSp1nu2ik94sboHk09
Lh69JzQq89Z2dFpmZmtd5gb9o0XkzBe6GjYkrfxwHUF/3VPOEeFV8+gpgKG3R7h5zXmWeC/FpOxd
Go8P5WQ7a4Wz9mUQBiLpTn6lw0J+VpV6iOLKWriQBIUud0B60+g5w8JGZFphPx8Mb6dbPZGsTdLu
DQ/NnUKq+coMRceoMBYzVNOvfVzlj3aLbbbRxNavE4OUWr3Yhg3Q+2rxEo52nR01flksa9xrJbhG
ze6Dvf1TKevqvRwmZ6cIxkJL7pbvmP5xe8F7vpOiNe+NujdXVTMmjzH7mC0lPboHta5gY3C4sf1m
Td1l7VbSGtyxNYnpMBr9ekR7+tSj8QnidGxfC4HNEgMi8XSRnM7F5NxZZqn99iTZ4W5KBH1cLCmv
sjtnrYeIvkqyTdKn6sFlkQLmu0IhrBUaBeFCXpLRZrrTaFjRoSYf2WHu5Mg7Zh42jY7fbcnByShv
ePJZg8G3KgATfcbzdEliyyd6yyciLUrICEIioOpkRpfWEZTqUiqJ9bbDogG6J62LZy2p8lMYEiKK
dFH/MDPj0nWD8WyoRPCd0ja73d6nIyEdVUnarq7ABeU7rxMgw9pMPiMP9MhSz8ujLpR8dmdZb/F2
yI3NzoEi4TCumaj8jcZCmfRqeyZFxiCGuk6GheOXA10LND/X38yudi5VNJBWpIXzDlMJEUq+syM8
zv3AakzY6KB3D75JpzFvgAgYVqZduoJ6CoqeoNTT6kvX6lOhwvk1G6S9m6Vk5WoX/Svrh/PtAWOK
wqZH2HxPoFhyobEV8/b08iujsYVGrjhT6FRMnG67NeZcHvIkrfboDlj9mP2PsKJYbURZdXL5CFY0
P0pw449Z6hKMo/vrf9yE+4fjQFT3twfcbk8jRx0R0bAv5Dm3C6LWiKdAMRPIkX5NzM+KzIqwmDOS
vns15fEj2X/xI+wN574kDOO/bkkrET2Werh2kdrc3W4XbhKfOpNYpjyx+m0018ObgaJ1NbliOCNA
H97abqkOSfuZRrT7kHecIsvNEhf2wfLaen17UuoXCllAXR5uT6Jp+lr0c/egWlG/WJ29SkTlrdHg
TDgPKiyW47JbARTTB60V2kGU1lghll0NcsVvx13ywTGybplWx4+pf2hG4Xwiu+cQzijXYpyZroUT
/b7drmJiC7xZjx+TrEjODTKndbc8oWk1gP6G9Y71K9mFqdHuNX9oXjmIjo7XOp+aK/DVdRZhajGL
GraCzguIJKLYtCS6SCj3L4MP8cgcqobYbIZ3Kgu/jbYw/txZk04+TNWmJTfx3e1tc0vTPdnJ5So6
rmdhJN2FZV0C/dQBkObH48bv5J4ML5TAeo9/fCJQiYQp9vIfyoX2VRsSYWtFzBRi3J85jI/Ff+6m
xWaEshMX6VehrI+46mlxSUrGJhbSZdhdS2P6skPZrVprJk69TjepA0mf7v9lLuLyRMU3YnN26gl5
OmAnoabXItYimyzobXmZOmnuTfphMMbtmeyzYh9yjO5n1xkOw0B13258TFQaybdzfLxdG6wmIno3
VesQ/fpdZHChMxEElj+lm4Wgdhzm0rsuGB6TQNfChNqf28S+D7UBXobkOWZa9tNoymHPPtdl7HNq
ptXZK8b3YgK5WKPQlwRJbbNsfILxvHH76YulsGNOdJjM8A7bJwzZMDXJeVYb37Eg42jF1qmaD0+k
IJgp9gSJ5p5bhsg3I4seo1hLt/FElXxhW3w4YsA8gmnM8MLyWGbFcRCRWLtmqr1ArjglKjc/zR5L
rFC2dXAIlwWlm9MMKq5ugi6xs+OdlScl2TPms1uOV4iNgS3jF5GOF1srTsgOzsnUPWuxRvJk+DUL
/TeuTnz8+nwKZ/0LY8bF7bL64iP/ygVfvWdk3X7pZjsIeU6tqcNmSaqDpsOimUJ7r/oaad6AQKPQ
+cklKWCU+lPa2YrKBB8X/EaxbyranKS/2EcdPuqq86wqQIe5nhCfYiclX6/SUFBW2h0QEX8z4e6g
8VdCbiiitWSH0PYZspAO27fpE3TUYaMlcyQ+eU5IEqJGKQb0pLf2NJ+UlpFQlIKVIOwha6e3eE2Q
hMxM1pFcTUiljpVw1lgCBe1XQnP6wlnHBvEjXS/TwAMzsM4m9d36arqwWf5ZhHCGpEMaIhydmukv
SGJb3ySOek6hDb5kc/pcXkP6AEdiKca1qwNfGGVVokfxhh3lvTe6eOYlcikapHwYWISAu0cmitak
2kmOdoTxxk0tkGiZ9VyheVylnJBkvM3OyvR02nzWnB4aEByr+JNgz/BoTCx6TB3ssNP8VGWvrSIr
UWTylqhbihcZegLFG2cFuPgNISh35ALXaChNj4hzdWbTRHRuFU+88njwc2AU1E+BMlzj0kJEFS3B
j2zNVoaaq6Op0qvl4zzQw+kwlpFc1xF9JLBca+aafojpJ+j6WY/JFULxCiMD8R9qmCOpYM+emccQ
Oc15RwH8KQPWtYusnhlrgbS7viB01ypXpRi+i+Ujo1RfW3EGIrkN4pFWoYj9947wUdvR9nqcvuI6
zVhv0mmrE21Lt1MguyNsOs+fXIOA7UIvnz29ifcx6b+jaeeb2q3RW9TF1mvSN6vJvqjrIDUmsLQA
nppEYMMDdqs/4cefOmRgpZGRC6qP8Sqf1XkgK28CNmqBu8UdU2K0BFmQ+MUrcx1pzC6By5qmDnpN
wBczVgzrWcrkW58VipFBveiKEGWqjNMGNKu+9V2zPQ7heCrY/RP35gb0nJOtV3eEbGfyjs7NetTi
J9+IMJ821sXXIrrMUv/BxM4IZj5MkyLmxkaOQb7JvShqWo0p2aVkCtyRiLWyh6CszCP6BXwOoY6z
T1/LxP6SbFXIPZIvSZKSvZURbuvlcdBRZGOgP819Xa+IOzEDk+BJLasflw855cmnCC/ALtkFETY0
q5bFtlnuq376MEx72uFDPNd9WjNopxnGQZJ3ZxNwqu0kJgywc9qR4oR6f1aCMj+ZkeCKihV9EQKN
NIJ2UM6Eq7hntDrqnnpr1fwr7GfWtDWwaSx5Qvm/PUMnPs+AmgGiv191Niepy9GdzcYnAytKQNOO
D1o0kvXUGCczz9s1iUAsdDD4X1z7TjnFtNpbFe9jiv1nWamzwBCO9rB8kne5DUiwostuenm7VC5+
NhbFoExAhRsYg9n0LcuFAyCovYXaFoPUJoe5FXXFp+ciJh6lDW+qzLGNxMVnjYDqObHkneOZb2E1
PXZufZnznh5Qo8UkjLt8xWhLUfRzUtnZvjZIdKmG+NVWjCzU9tOVlrhXoTe/Rs0/E5KFACp/E765
H2Snr8oGRwda6jjEm1CXGcAXLcQMTOKd9cMCKghwEHhYMZHDNdsIXSwxEJ8pvrW5IcgroX2EUzjI
VHhqZD6uMZz90BBJmDI7xNkEcqs/C2zQ48BL1cpbY1w5UDQ853NxP9MulvR3bdk/TFQFCTJsA6or
60Rk8aqONExsMEFjjNt5dB7d6hJn46Ow5XDlnAP57+sAs4tfkC7THQdQhLokKJLpKUWogbhWT9ic
C26Ky2htC+vozjPjNrxX8i7H7VzCeauTfNs1QFgNoASdH2JZ7HQUbO0vVBjUQ310l1NX7xLV36nC
IRiZfTaKYE5SQkesRfYgw0+W2ydP7BBD8sNcIWgFMZmyoTkbsCpw/Y4DlGX0nn0y5pTkpsAs0+e+
t5EbVexVbK35UmaH71TEz3E7nEIypCufeFed7RawnSh7aJa2UK2+3UK7tFrzaczXqLHvHYwQTqL2
RWLuNCd6aNvP2ewuIMe+nbq414f4M0fFSwpsvO2yJenxGxG8j1uj4fy2w1eNEhli5gNvTSHtbSHr
VqfWYOwFDhHtkOYnJPROAHQ0ck27bmKvze+ARmTA6DJpsQv0DiUHWZnZygrzYjVb6Ndz1SbbuQj5
+gioofyDBMkZS4ziVDoSfZxxy/SbmTgw6g66ueqYBVctti2dZE08/d9gK0CzCJ2QVj+1QRUA1NXa
HwOJY2tfq3/Xdr52h3kMdJLtAl/fVU2D8IK60qYultA4pz+AZ13XrMn2nUs3icisre1pX908oGbz
y3NWRGilKfvk6UBEHLtAiG8s5IdiCmxIS/dCL9u1X/Y+uczFa9y13e9MNeQOVP3HH2Np704PtGpi
PMV5MI1tGPAT7vkutC3vrSBUC7GNRk5hYC0OMrso6rXA4ovjlW3mAM0o8jz6R4tbpVRsyhMbRZpm
e+5LtPxF+qN+vHlZCs36SAxzJ4Rt/Z5LuTcRQH2yxloRtUqzUQ/R107aSUtH8UOZ6IWowE78mvm3
ufiWrAYrZ1lw7GnK+yoTq4XnR8ncox3haOoy1aZ+6Dq4FWZWPtwuVEQquHH9CyFRO/29FOF0rCfS
h9vR7fYGipXXyAPYBD/5sxoGiJQvfhfl63hy3K/xdxqlxc9Q82kjg+X7qO3wfTI8a51aAivZQtMa
ouL6x/xpJqSuFBlcaVLpKz4VvLSbm+CPfRh2Q3n2tfI1ndX0kTrO5Q/Atx2m9uwY5bCzR4rFtpjH
C3jJatu1JOKNFBQeSIQDgb6wPgt93KBwmd49xuhVjiMBDKlK/XUJ4m8nWkL/xo7qsWH04ldts8nz
h1evcVnMgIT6x0U7PM4W6BiRu9WpFHDjhulHTLdp6e1jpKtHnZ9yyhR9rQmLhIeUU9PKU6+Z9A5v
NIhagvWZKFnL0NkmfTf9KFl8erkxf0YSeCuB4RjMe6LRJG1sTDS9dgH09ukvm9kxra03bE9MHgDK
sIUm90XdZmc2Uua2q/2fN2OtXfwa8S5qHfs9wKPTmZaweB77WTCEQ+SvVOc8I0jqtm45OMyKCOtT
N7F5u2776Jgorxy9WE9emUBFYpn7YDkgaYCLd1vWdTBpiDG+tHJ8JqyleGmd+V1F5fQwNjMuka4/
JNbUveKEgJLpUZhVyXzUw7Y+WY7SVjmeFRkJoJYLBCHX/YtTUhuQHvhVmdP5QJV2IEb0mvFhzrcH
tehJV/iiSHuc2kebhLpjrQ9b3a3v2oUmxHJCRxgvut00pUhQOU4bx3UfujjVH3sbSHUwWMgOb/lD
Y4OOaLB9uhGABmaUMdsR+sNeb7MJtwieQatqmbp1BHuA7D+6EmPvH9sc6KGVN8S4eZb3MSSjs6Ps
AFVPteoCtviVHEqyR52OzCQP4/WNMxsq8wOLbf9g+HULHRbshLiA4tTP4DfpPqU9/9Zhl5lM9hVO
s4OBodUDFcr4a+6MnUtj0wmvN65YFyfWE8Y+FvOc+BSW6ARQj7PMbh2lQ4Ljl3fIZqZkUImXQ+93
NVPfaXnLdqXNvyL9OqX2a9lL9UU7/1Ub7He8ee0V3IIIoBbktFtt+KBlVo+Qjjx9L5taPZqUr9Ju
6DdZVSC1uh0DWWQjryR8PSCeTt6HNP9vZjQ//C6tOn/+46ccvqlfoANg794soLS+YXSLyvhABLd2
icSiTix6D3IrUVS6l15vF7SB40NvuN85THhdaepp6oQJWLmWlMWS6q5CMsfqRB6Hya1/zLEv0Frm
DUZUDejqDW5aZL52sSPnE7FcuAIaYqyF/G1Wk4eEwqkRUejZplfa2W1c59y7YYk7qmj4VfaKmIDn
P19EpAobp1PpPBU5qwl6nslOK+ZgkvhGb3x0lPg/3FyODzYBHJs/8KwWeTW8QmIns8kFuJgqvlNs
qNGxhmdEY2N6mg2aoxa741NKWikjkPVGbkGxl7O/0dU4AdSBfBE2tD5M8VnUNn24JUWsaWfKbdUM
QXSApRam9eMkVcyv3r+XQoxX5BDxiqXL9GoRwNLVC5xTlNMWQ0HxDCTIOmLdu4M+5T2PdUJStvSy
g0AFtQmTyKewqsM7WqgYN/LtUGGJ6XtYrgT1qn0vBm0fT5Vx/jM7TBgSw6q0V11myU0jR3jbHdXN
lWuW9lm//TkKV1FFb4hEWU7WEPG9036Qyz3sTN8NymiM9mXUpydN2wN48R9qYjACvDbFtsx/kljl
sclMxbiLeo6BGUgmnGjxWXckkvtOa951HnodBXFz0yglXrXeuQ4VrNaYI6yXibx6DJu4Ze/8wV/M
degAbl8l5Lwe7z1TsG4kOU3iqn1Si7TNQ2euxbZ37KvO2E+sSoMek/ld05ApZi9w+qgosise2xRF
KgzLKc/sNR9cD9wlqk3OidibRglpS801EFUFKUmv5Law9jpOpCoYCAbdVDB1/5h2PXhg1tjEj1o3
CTARHiX33sVgWkCO0CE6Ug6jlwbXzNRt9302UO518ZeiHhl4pBojmp4ONNWj10En5r7Ng3oOtTeQ
azZuVEzWVJWgxkJhea4NFoNxMaCwjjMmfaaXiMILLGCb+vrt5Bf0vnaLf/8OdQUS/3ecFC+pZ+w8
+JhHZxTjtqavsQdkSAd/6vtnuIvGRkvTmpSmBemdhuClyWons8CoOC5y0pBt26o2fTTi7/Y6Yuu0
0HkdTCYT6A/YAW6TrBfZz9bB4zja34je/7gAZ+Ps9FR8xinK9tKyINSVAG3BB0DrJEioWN1I+v/+
TxE/3d//g+s/K3SpIHfkv1z9++Vp+/wfyzP+6xH//Pi/7zfXzf/4gN13dfdZfHf/+qB/elH+7V9v
a/0pP//pyob8azk99t/tdP3u2NHe3gAZRcsj/1/v/F/ft1d5nv7n8EqDzLx//++v/9fzlg/wn/8G
fXH4LpPPf/vr1sMvMiuXp/yJrzTE34TtCkFQJEF8RCL9I77S+hsYEp34SN/UhWMTOUe6mYz/899s
8TfPdX1DF4RbYsZ0ebWu6m93OX+zTQOOxdKOs3zbsf5/giwNx/3X8Bmc8rpp2B5vzvFdz//X4LvR
wZ5b0v/IXAMBsGFDvzSg1iHnQ5ZTBuSKkXM85Aq5PdWZqbPZwqWyvW+1pcwhKWzD7lglGW32hOwl
cizBJhFtRsHFVXF6tqWx9VAx4Cd14qClf+PG5Wdr1pskN/KDz+EXlJpPESshEqpnLk16BjzCMMi0
LcZm1ZUVqvp0zXhI3ADeKAw9znQqE7C0snqAPcieszdSljIsUkr06qsk1e0T4DBQnrSxkMEAguxQ
BI44Og5lGe+B1+HnKaHB9sTospEa6aPi2UssVOsGm9hqytwVSEImksQ+ujTfV3iRMZ56WxeT1wbI
JyHMQwkUPrfMFfR26tIgQXTjLe5GjMtUx6JB7pPY+VZ1R2nfEemq83Fe6jaFAjIJ1hZL7k6N1qpR
1rJfTTZoXij3w3DYWGivVy3UnG0ZCwRc6YGcQW+j6LetIOgDdcdPhRqN99+8d0N4hyxPW0l92U4v
Obh131x84lu0qnaCsQRsb873bY3KrbAQHgiL32I20j1aARp1pMzIJbZGZcDlobI5q0ybh61JTTao
RD/jDBnYO6gluIxF+WwLYgcdQuMADWM6jtBzKOHwfEvQzIc5bRG/vhGj896k8Y6QOAzGI5Wpof0h
GTrXoP+fRw80QJ+xuVBK+za16E2T5fdteYanxcMg1qzxxRCRXlGygE313Fb+Fl7xHLguH9OQVAyN
Bvxah93cw4iPWmG4GyDG7ywgoKx1MJUid1pHUUilsaRiXlJ35yPm66xhkSFlnwPlRQpWW6+Gg2l1
SOsANBxveWrfxLipBzp6ugDDnjDXKoMUa8JU2kPcSjR/QCbs3ic0vKx2Ni2JjVDdDx+Ks+HQPR5F
vEkToQMd8S6uwfc3yY4gkX4xmYfvkuIPOoMRNlru0tEh7gULD4iHJH8rUZuwD197Pkas3tFe0Cli
hRpApJrzBUyMz1ExysAHLExNZRGeu2g4ZueK+11ti75CxStcTByYH2b4PmSDWNW0Y7FwLeiDcB7Y
yJx0+q0ci4TOGbMLcQjtP8vKj94YK8ANpFaH1ivcgPteX0RthY2Ga2SJQPcbGC3d72k0X2UkDcpu
JUe7VqAyjlBfIN+mHbMxHOtjLBsOLa94SVisezNLb1k5/WoQ1CEiBG+mMS69c5xTI6Jgs2QkIQkB
l6bT09rngKdX8cMbUIuQ/qpv446qP4ZgchmQDoZqDBJpKwDahABpJh7oVFS4Wkl8ck3jZzsZMbpb
vQ6IosIa5J3znLnSs7q14eLIsQdzTUICstVuCDJj4EQpMkSDZnMcMzYfQzov2SLaMUkQ7DRJL6BK
ANUbKxNfkoFRxLuLlgyRjliU9WhyPNotOMnaTYd9BDE3zOqtg2d5lUc7wjN+Kgb5HQKDfV7QOjEd
zsGe3TDuVFB+qL1WzlDysWmwS+J7gOqgfJ2E91hrVO2NnCgubHUnPRbvdkxu3ISIIUCGmiiV7foQ
VzOkfH3Tc3h3CCeq+RB1HotC4Chr1rgQ5Eg1j0PhB8h0TEQ3BQhRF7OoLRhdWT46eZGtapaagTuZ
mOnsEHJTBQPCY+OsFx1N8amlGMtPWZCakrf1slInBCaylAymbgLlytHdsSxadRXDTBtqj/Rl32R1
oWBb7jKv+yln7b1K0tfBRZEUFtqJ0E79GpXYqcgt3c+F/jP15+cq8g+3oRJ/J5HxBp/N7s5DsrEU
Od3A058opuHFM9hm1j5S2czXSYr46lH57Gwht0pMyT4K30Q7yW0ex/s6BqwWFtFWWrw9uoLpxk2x
ZQPMs5ncki9r6H6B60fFTq9zJTXQACAkw2OjEYFj5I/9bPWrnnC/IHIxK4d6DkdljPEzzskD8n70
D6eM6J+AM/XZ9TAtOkjp/FOYdU8yZF1mO+wq0uyXzzi9kjPwlbZ1JF4fZiBb7UT5s5yTZOUQ9Kpp
IaOYn+1y/OkFhxA0sWqVmXZ5UDUcizwa9miZ6XAMS9Qrc57qaQIkNBSpvMNUZENoWwqlfK3/Wl7D
nK4R8W++UeG41aW5Vbj07wotlQgMsl1jAeQEj/jogPW7xtGUnJx+LPlqjQfXaHeu1WcrwvnswGyz
YgNk47mA+87JTjYlkBtvTRBQtprM6hlW5BLxaQYzXAmNxSj1Kw3bQ0GDJ2TUakzHg6dkOEGd2ZdG
el86YMGHeI2EJjvmfaVzZub3XuJh2cZRc25C4oHlTrp4BitF4m2qE6qhzARmIGZcGPqPnKXotdo7
kFqPM5q5RRMANViea4OGuxzmD5HA18eC/gPL0qmiTb0y43YblTCGskEQNgqCNJ8HB2OT9QT+a1ij
f756PnZHAhHvCgEuqF9nu0oLqVYjA8bw5ayb0CE6Xiy59QWFgTKJ7jFiE0xfR3dTrvbCsKA3ZtNT
nKfvhNGs7DhmghiLOwPlbeAKC0WqN0Pwy907F7stEzfcFAdVHIrNygHRM8HcD4mjNbJersmNldNS
glL+pjMisUuoL4sp5P8vqSc2Wp5mmi7Q2VELhKxNEBSghwzKwezXqUmbVofG2c096mEaBh6oZeLL
oyB3+42d2ugMcsb6xqs5sthZYKlCEJzkWBXzBYxeCOx5VjyudSGYt3O2OUU0bWxCN5F7YJlVtUvs
jMA+kCAZW6FppmE2b9LaS/ei7/emz8ncJdZP4EwsxyrS5yIkX4MpH2dRriq3ezaKmq4mCZUUDXGQ
KI4h6SlAwJ2xWYobuT76K/am0bZO26C3alqlBMmsTdEw0/jldoTZFHg2XSkrq7SrTG3ylLSONJzc
R6uzNsw5WgMqCwlfyxuxnuhGBIMvrePkUuCdYRNoZKEcqF7HW+yYzXqcaWY7c+luwvMQJsYmcTsa
qnP6pnppvJS5w+jn+R9Olg/BaGY0RKDDbm0bX+1cOdt5qGjftJGN49CJgrRZevRxx3Do4vrBWLwx
pTGRGJx91xae26zAih0i+MiE5dN6L9vVshuiBWVFe3sOj75JCIUb2o94SruVb6I9q22s93YECLtF
cuL1e11hNojRDMSSWoJ0KWX5V8eNnqeYvWvrUIvQelNbZ1lNnKOu2ysjxiScskxD+r5tHMruISzI
wdtTVKcCMTl0JNXi40pItsdtzlLVm/c8Ewd6UfIWxPjiEtd6aNOQqXA8Flo3b7qWsNAhwZwuZTOS
ZkgI1dKzSJNUBHpU/qxIu1sPcTgyxWrgQROh0JBnODrHnuZJ4o8rISnYgd1krP7ZQDmgrz+dlQ5m
p3XVo9ayFtdnjRT4lDUlcM4dXsroDJ9CJ73FnXHJZGuzT0oc2zlhWYjgoO5VyDKnc4ukBYLijOha
CX8de54P8hss0ALRX8+gteuu7tdIOZu1MZj09o3+bIqBEnkYfuVRQ/xSVu6kTmvFqJ4gL/VB7Dhb
luNIb1yG87wM/XVrUjYMG9iK0fuik+Zwit9NOwl3/pC9MmzfFfp0kfV8Jf8DIVKzCWNWS41PhoFB
uvi2ne6jfIBlp5IrVNLoJTJ61IUGx0JO3RXe9n4G07IKa4q3MOrnlZ8Jghx770DxIOaw8PW7ltPA
8e+sGadzBzcVmLT/G25Wy1KmfWuItUz1muaR9dyBWNzBwM+Cvq1WFvmRvAL4EegHzsMukyzxaDrR
PRyyD0uhFChULYM5Up950p8jb/SCacZ5yJjy6FjRYw/PgmZ+ugLvB1iRH9b3Z31Tm+Rf6cjEe6Qe
dq+/9oQArpWyr1Hq3bcQP+OcRqlB2HdQ0mUK/B5nVO6Vx4rXQ7hk7eao++jJTCuVIZbhtdklvbMv
Yk5qozppNPzJqJuoAo0UoZy3fASlg5r0NGlFt6qAK5CWWGxZSzDuZV2D0Y3EhNpmKQMJYIWhcFhP
rR+frREoCoNcEbj/m7wz6ZEbS6/oX2n02iyQj+QjufAm5gjGlJMypQ2hkY/zPP56H4bK7mrAaMBe
GfCGkFqtLGUk+fgN955rETsEYz4wKRKF+zw3ch+w+d8WJnsnIusuKHeLu3TUtqscnieT7rcq+dqq
plAYvbeumy9epV9Ez/HG/BT/OZnhm3CJ9yQsHqpDW11RU+I+qngnTLmhbUcTqnbBxGytKgqYwhx/
BComQJfHiM35d4Wd9SD4CZ/x+B9K/m7PMQKzqS2odkJxEmiiJAGOPntBDWNBNzHT1tcF0gl2l663
0sZiOrdxT3nPXBZLUJwfajVzz44lQGUP0n5gEwODJENLJJY3pW3M2H5q6mMHn+TVxGBQsdjpTRzh
ndffF1r7yusqcRgRd0JSyJ8VtLqTASV2VWg/pjz3TsCMN4AVjQMx4t1GzbBd69FdaGr9Z2zxGewS
Ldl4s8s0S4cIkLbhqZFJfYpEsUuroVoHVcGQDZlMnHrePksnglmj6GBUbCsKoOpkgSr62DF+9iLB
SDmc3JWqmlPvRcexLM8q9V4YEbIgJBBADTgAxjbHAi+W918OARvfLXR0pcgliL0cysMMmhvVSrTX
DTSwTl7tlZsywBjTsxlZwG8AAbnZpFZm43G2OTS5wpvJ9tX0V4JtjVVXt6jLku6eoC0EoqPgQ3l0
owQs2x0rk8mhbq8Myy+9aVtgpjlSXa/lWOgrsZzATf8T9IKx19LhDA19X1s866lQuu8kZI0z112T
rkKwVoNQvX/DyJCgXcZvu3Dg7fHAR+CcNKULzAJhsqxHNmETY0fuC/egTUW8YnJFY5fp7OCb6QcK
lnqT1NF2NinsrLKxNtkYfAWNCQhfJ/Sj1r5WTbycpM80QitiGRyfl5vnVMFR6oTkyBS0VordIeE8
6VQRsakDVpotkKzccr8P+vcusuq9MNWT0TfexjafdTMh+HHRtwhvbwPtW7EZRRLfIRIRi2dxzjAt
1piFPNbiBgTa3RyilKiTgN5jgjZjBMM2Syj+GC3FTacBpw3f4pY3jA5qaD8CmPXbIUIZGMe0TzBf
1hpjsm1jjt0lDOpnO0em2WDbIB4GbY+Vo/yJM/jwdd1V6ymmdbepMWp99AVZb2uPf804CLorF4ua
mQ6/xpzsvnpMsJMoeiwM9Pky9UHumH5klruqioQMpbpijawONh7wVE3bcnJ/pszTiSrU4UBMaXEU
CIEQgwXFTqtvLuTSE/9miH3UJ5oYso1o6++ZNz7Vwc+g7b+7GT11DdS2M7xgq3DIjDkntYX7r34b
ajwxfTDcg8GB0kBaYgLoqMiSgBwYnd1/ZRy8IIWYbnxPOrrguNXyrRlq3saqozfb6wkkx4lBB8ir
PV7qkWJbme1pGPpmO+ndFaH6DM3cgt/gaZvZFjvy2NtNkHWsiTwCgs0OrYqemAfHYEPbah9N1iZb
iBXDs4fuaD3YqiY4KF44dF9zJT4bOqrssXeSvZEQQlBJsBlTYD+FZQlCyou+Zlp6H3Ux70xFmFSK
1P0wUJGdXTPbE6OznrIy2lqIeqjhIUcwKVErb/Coza2RjbSnId6YQTTapb1Na/AbRjE4hwJkgA2B
npZyM4YJWuD0HkoyVrWqAzxkT5uEJema0EXr9g4J/n1mY7Ppgh7Jod6O+yJfHnDOLA3u+AFFGXYF
FF91K29JQZq2PUSk2hvPtKs2X/MbdGHSp7XgGI/hcRTlKTHG97rYYJ5n78iLQnRfqaO8dRZatPpW
4UfecKHAuVuI9Xg2mk0ndF+L9E+lNA8d2KG1LLCBI1XYtcusM8q/OIbO2dRSAOdsf5X7UVaVxvhp
4jyog8MYcgsqIt1X3eDclKaDxc2ZwNqMmeYylJTf8Skfx0/6GGOec69DrXTEOJ8sZ76zvkJFGLdi
rcFeQjCLIoU3EaLGMUF2OgCcEeMzKK8ZjftTaA23ySHnxH1TZBDbMxyAaoABNq0Bwh8aIz1nsRZv
tDr8SEqequTkdEw6DHf5ajgU2d+2awxF9arusKvBKvc1xqm5ERIzSuVvDs+yNj/cKb6KzPzlCpuT
RdvmJo+1De+2Cl9Q19GjqSfQasaKrLAPJ9L0ddgjTSnS6A60wb1V/ky+S+eM8112CVVUkC/WgOJL
zoEFc976RdNv71L0X4z7cXd6sgaN3X0Fqrtxkpa7lgeOdz1nJJ/zN8ORviTcNPHsH0jXv6px5g0o
u2ePR2ivQlbx0HSMpXbYG3ZirS0xBkcHbK4eymrPs0mP67QXNMDMaHLnqQOGuy1VoOFhNF+HvH1T
JQ4OhQrcHUtCOcA5r/oajGdBICnSs+IXkpUPfGBg0Dt0yWF+BDP4WiTR9yEy3XXSlz9RTiFLCSft
kKBTo2nP9gZ51a+pxgLLsctdX7lPxAi7qwS00Qave7vNub9XVstDqYTYYcgCTtDGX6WkRwvmt0nr
mLM70UtfsaObTsoz803Q18TXNEwHLVzngRN2pxGK3MZanHIzMqvYe2OqGm7YNwPNC6qdGlF9aHZZ
AjCf9gFoz6mDxRRUGnaUYdjESPWpNeEuMhdCk1eEVC9TO+3LKn4uNUwJwzyLrZlhr14y5xGdhOgF
3G051szgDM3Yl0X8avR8YFZ31ip01TOYrHUc3CCrkl2aM0F0y3vu6p+LtPvWtUzEWLmhAVmaYd2Y
8ZEiCG9muHEjiSGPMZcXqUNPnY5UgJGk55UV0/MZ8pjx1Df1jzQtEXPh4VuRHFatRnP4kRADoWIS
p2YsX0mKgwO397ZGxSMFREnXC7mHeHKaSLbruEneS0O+NfxY0Ubg9xqSQbJReGMwmK5nj67dKfoD
eHo8EWCoLZSTk9Gi2Qa3otJtP3pns3PaVy/ejtpBGzClVa3DvGaJM0MeAVzJ658YtJ+gIFAl4KFZ
xTjU2LKX6EYtuoJh2M0DbFCO88zoPqsw/G43alPJ/iVwbHQuhfGeYc5ZOTOckWwsO+qZxYSEKn5v
CJ5rpZnPaWkfShpr9Eg1wmpKw8ghCEHwTERsVYGJjK8BodIryAhMTQr7y7SI5dymORLDXoOfgj1X
6h/WIpjlzUznAVS9r7r6ggmZmS/PZ83mivuYVPqENwB0v3nbGQIdK/3Bht0V90bRbIBHRKuMbPF9
IvkgmLxvDHMyt3FtfegAM3eEQ+Kc422SEdPACJvtT9EcsKLXuNuZIVR6/DhcmRZqnOKyuOqduA26
iLcNAYVritiQDCK+M+xUl9Ga+eFELUqXVdYxwEcEKo9a5Kcx6DTPxXYYGoJzp/nh9UVyZp7rMICt
3l2ql//Frvd/vcr9p/Xwf7cx/j+46zUs+1/tes/Rz++q/Qkv+GeU/3Xh+/h7vxe+3h9QDg3Xc0Bf
OvA/5H8tfL0/LMdxDc+yBC2iLkzrHxtf5w/hmLalW550hTT+uvF1/tDhmNgusfVIdG3L+Z9sfD3j
738rGY2wF1wW0+wfpSF13YVSz3/Hstgf/638/vU5ysPm3/9u/Bu7HI96vJKrUgCJ7+TU+Iy0dxaB
0l6RP/WwxslKbNlTlmaDVj/cZPaSQ2jXHadzNW6bsQA7Iohf2zoq89ZAVpfRGo7u0vGOJqcAipdN
FBvV0jzru7lorD2Zi2vRht8ofg9e12/dLKyZokbnEJE2Y0X7xvALuS3y2LgleR7LruZa9iH0ZtB/
2A7zLHsHNZusaE9tdLHjKcF8sJptnIdVrvuZTq0Gwi+HmLqLDECMIfSHJ9RNiybRAE1suTti49xn
OLy/3MDaGcbsrRj5360cKS1+iGDdzPgJsSINRxIrv1Wp/mo7bfTMrvVYYlVbyWWmmdjYPVzOBTMZ
9i7W49tE50PMtmS0WIx376RpBaNVfYhXADLwyZpxRMlpUxmAXlwRfE2kUByQRKUdbK04R1RSlynD
OBSOxvp/Ltb4f/UAC6H/qwf4pf+afvta//jrs/v4K7+fXVP/A+qHC6TE9WwhUV78/W/Dz6blydD/
sBDiwFxCqmG4ts058adaw13+SHdtMCAmuXAOf/KnWMOx/uC3JnWcoT/+4D9FJPffT+RvWQ2ilT9/
/7e8y+5FlLc8iu4/P7h8ccBtFBbISCyUIabF9/nXB1cPbKNgx9ezuKGzWsgTjwujsYVEwXZlO7mq
O0XGwcDWy9Cb3ta+ZsBrb0mWGEd6Fm81FZa1T+HAXfG3vS/AqtIujEsXuB8sJopDxuoL6e60qMw7
EmoghD3NNMOEDGBLMivsUTrz57BX5g6VGFxcObwmlkPBxTTljoyV1B4USbwvXVBUMqq1Y6V9cZZS
xchZPbDc3LH68Z5QZm21LlZbI4Mx1Ccyf80T+4SgI3fc9lDgVwy7HJ8BnvCTCuHEMtqqNmYQJ3dT
ZzyivJrKSo3eMSDxd43+ZPGsiKMqwL8WmVOva2HPmKUT8ySd5s9LEXIW5J06GoEX+yLQY78T6bJ/
ZwIcmVjoFu74rnLa2md2WftOn6QbPTaDjSfc8PkvN99/80NFa/NPx7HkXSC5dSxhUTQahnz8+V+O
Y5cShKVTi+mNXcwK429xxPaCBdI13sZV2FoMOslanyXRA7aHO2Uk0mcPlw9XYY+ooldvTTkPl8Zl
6vIcF5n+VNijTlG+xMO18ANdZfhBZYWMpmH1yXxUp94E+TspPE09salu3Gh0XSz7ZONBzWIHEunu
eKdAzUyz/xbg3QZvPbGQsk5uqVgq2ibcYNSpR6a0WJtq2sRdq5ufEjK2m1XQyOBYMv3RcoicuGvP
GI6B7TtYTBONXRWuOvMpaG4xjo97MkxbeI7BvR/Ba3rZpG0HkLtMEaP8bhvdmytr68bKDOeHA6bR
S5BhTmlIvIiwvlRNegPWhe+uo34Ke/IjOnIcjKDc527RbXVryvaisZmOLappY7L4NmVoN7uBVYVf
6dm4k8Mb5NPuFLRmfihJlx9pHjCxts6TUUHJ9qSdv5DQ/q1MgfrqGXF5WHjIlbUc89TNyK+lid+F
wrHR2ujaGmj8ogHrjpfR7U7DqJ/MHCdf49m4I0vTWj8+aABJ+b1ZBsQSEMv2t27UhMpz6cdR3evi
ZMCDOHcu7Yw0yw8zc9Fgj8ln0x3CTRQwZhh00AMxESHXywp7X7SpsqkAYU3MB3GRAwBiPvcxZi8f
Yt+m1K1YfxrYEpsw27Q2gSiK5S/vU5F5EHadzifeZAISfHU6alYZKtQOzisYOPNaaaIlsRhYCxRo
v7UiZwcJ8GvdAQYcLfZprAxKbBD9JUodhn+81ntX90vR/5ozzd13OjU2c69+BwY9IWdnYcguPx29
dX/OCVgieuKDUarnR3zh7OE4JNmteNJzFy4oFNoyFcUV8kS1STU0Rok7TTf8jCsRFP1rWmOlS1RH
S+fN51LbguamY9VEiC2oA5U3mOhulhQzBxMFCrHgqWI3tHl8UaETz9qDaANp1XZHHS40tPae2ZJT
nkmpCO6BaXwQofxJJnyth5zbEezvg2A9SWhXlp4Gl9HIZhZLAV1Uod8eF9mxLyiMmY5wDhiRdXb8
JQocogeSqzOXzSsZIWArNNUtkjS1DuvU2PdMs65kPWk7eGDY3qGj59wFn5mSraPS82lR22c7G+O9
JBADxrW+t0MzOIth+AmcW66IEoNPDm/mbOdLa9FXpEmTncMMU9rvSERfYnDZ5szIQ9MMDvhA3/8W
8hNchnlOU6nvlrgvk6J7Y/C0LUrizxiTnb3lkhTMPwFy2ViByJiRvRMSYIcMQzv2lt096Yscu+75
NAWLwmwGr/yPkLQxsJv1jNudzBhFJ7TcoZpHv48febBMJPGVlT3TRT7PKVPGRHQvfEvGQUTsCYC7
pJCyQbdirGpueQny2HMiQAnIFbTavpA4Zl+c5VcwksN+8EdykxGYD4iHPW50hGGgldtjC4gPpxYv
qqJhUGmNfOx81jOuOAFnkG3UvS9mcXKz9kqo5+zXyyWo9WlnNelXVRFq6yLZ5y2ZhAT1sA/oqqba
PT6QkVKxy8zBb82h3/3rN4b16B/+UsHzyrClDZNJpxaxbWZJ8p8LARPNXTjNZbC1cNxhQoM0quCH
hlrEfNipyeUetbcY4sMT24f4KZbBO6/KDPsNK/cUBwurp3K6qGMjCo7fFLpfHvCSi8zkV5WzRCoF
pnvbxvPfE564Gel4L0FrbVArMP8oKH8n8sUutZq0iywFobYdMrdB0jSUDRmSnW1/YKLQdi4aA9ZO
7rivIzK2bGWM+8Aqz44pBFC8JeO8J8StRDm7nrr6w0UH1qJ6eDqqLEUlFfJE1GakXnieErIE5wid
TH3SksA9gWZ3T9jwjyLQBAYZpYPUiSAFZsT9UiTIPUGj9cb8rpVJfpnYwWJIXPJVJ36ELkZrOB0L
eBF5SNiyFQcI0DxHQ7ZK7e8djmHOOzO689p5q03bOA6x+dlrvehj1AtnpSNjWNehqUNvQejJSyXZ
CadPX8V0axIV34JlxdtMysK/IeN7iIcUtDEUJVKRjWZk4OJa+pGQ03wFVLrE5DMka+7d+GJnwyet
rWK/CrAukV+FmCRLu0MTyDfhNi0TS5a39uJKjWX4jX9DQGQljC0SbK6JULGfa/l4LlCirWtCOvB6
CSaN7v0RpxQRusX/NDirfkrUDhdkdO+lme1SgI2Ua+DdbK/7JOLy2DmVfWataayEABBpGFZDsCyQ
Ho2aLgd6eYoyHu8ZaBIWnx5Ick4mDxvvZK+fdL01X0N3wAnIiGmTJRLlRD/86INewbTpb1nO1AaF
gnXHAuhugikGw0DQ2ikMARB5pKOGTZG/SS15qlyYV0kVfQtM80iyxkqK0b4g23WfDYfQb/KZJoal
zpbgbu1IrE+wV3HyamIiv8CiBBM/IQ9jYp+IYTpWGeFb/DVxnCThGRaEWbb/hq9l7p77rTrMre6d
plAQIdXmfLe2Ed1CdoAbi1SZDQBEfV95qCRMa04u9nKZq2OMO2Ufxrq+b21lvrbd3qqkxlabDKyo
Q9AC65TEW0r321RCJuKsYSGavtRFML40mAZWgQXoKqtbsAMNOuuUlLZ1mWk29AsS0hNbjnfQHezC
1DSewjmod9qE1hjb3tGZYw6DLGcWng7RhgWj/aLP5bNi/XNiJ3r1EOmhnmWwGUd1uEeFBS9DeeEt
i7yWWhfqrFUWx3SuXQZ/BLvW49UxYh+XQXGVzAr7uX+XkxhYtBO5luaYkywqr3tFaFBU2Tunju+j
PTLAdOJVDeeydS4y1rzLRDOwKkEAsQTsy13QB91WY4S8yqFw+Is6d1/YuXud8DQC0QcZKRF5m9i0
SQvOeb1HOWEsAdv/warExoayvG3NFFdXMhaspbrqc8YCeV/2WXNJAIIBYijkplxiNKn3MAByghAY
4Js5/4FGMtLDUcPYYU6ILK9w4pXWKImYE+qs2+CfoSaV01YabubP+gwrzAMUzTaCMcLSw4igRxyk
lXBP5duIlveEnjZ8Svvq6E2OtsEbjJ5hCbzCb+LdHe00t5hvS7N2vjE9fNcKx/TtBJV9X5f8O4t5
vhQMKJMxg8YVR5dqwqndhIxjWT8g4vU4mVqWrMCbGfjPqrlpWf2p9UhNsweXpZZej7uK3eQqF1jc
gkpv3oJovjZ9+UuUUIpqD11kNk71btQI7Q08K193QfKry1J2HEOW+umUPRVBpyDXBntkrY0fIuGp
GXxLuBhsF9LIQ8KHA2Ci4j573AeEG07f47bpELp9kZYkXnBa5AEudkTcpN66HhBaLZm8BznPv0Mu
Hs/VkH8SRWScheIRFuQHIeNmC0yzwrmVNt9UpDu7RzRxx8lz7tGo9QkSNH3R4FQLyFgP1bBL4uYL
gZxP49RpB757FmDtuCh/ItJnGqf1H5eGroAXyT0IyBZtadD3BtrRLZj99mxo2ScjHNxVNArzAilL
gi4K9G+cIatksNSt9b4BElvKHx37lrG30z6rV5U9er9DWltWG5Z9MvgpnKYBdOTvD6tcoDpmqPse
9ZU/ZfISg7Y5QXLrgczaN6bdzplgzJc2Nzy/aUbtWPI9eul0KheRRr1c+sBs+U9hC7KmvDzLEHoZ
5O5z0HnWCdmMdcrqaknDtNyerqIAJjIrBdQlDViRPnxYseKZY77hkYpDIgDrG0z+dS9uXQY8UNY/
TZW1uMomiC5hUY/ceNJFZhvByVPgTrRKeZte70qf9nMjF1z13FgI9gk7Ig8rxvA4j+doudRM+joz
LK95ZVm7LHZYIsbDl2jgxcCQ0bv0mfdBZtGMJ31QmvI7tpE9jReNAgsFkaTlbiS1xm90415rKHLT
QRkX3K7PGl6ELVyN5o5ywtolIxqjdMWTwxEupujsojzfET1BPpk2kHqiUtP1H5cJ5byElHDLx8jv
hyq5xLl7KgccfyuLVHrotiyOCR0Xx3RKWxA1SXbQ45bVSyvhYUm3G9dl7Irz4zLknruzZHXXarFG
aYtXC50iNPFCkn82Lrs1PapzzvV9Wk8QTccovZZOb+DKnDSY9s6nibnTIWTXoPeofPTeyG75xOqq
h2zVzItQBrLBxqw9IAyTbC6i+yTbobmUvMumBuOXKtO95rrW0dRgr8NGbrd9XoCsUBZie5RffTPz
QsKBrLnae9kodEymhZx5rvR2XUIqwN+B56wYxktrTYjgDbw0/6jCg0lhIijmtT4X8gCqLHvJy+aM
k3UXt21+LZy4ObRlI57DkVesquI3csNu5BFpflWjrn10HJPNeZnwpp77yQWVXF7nzlUHt/+uJ1l3
VXu3iOTnSkGfW3LShhCCSYgoQ05XO0+vTunkT4PKq4tZFJ9TYqbS5XUGEnBBjG9Dw0BwsqQ/PFy0
bDcpg6bpayLcEvW33OXxktgqE24DIbcFxqdFO3yX7mTeCYZaSlmjMMYLgoW1IubvJMu5O+tWhZeE
0gECrwH0z/Cx3LOFNpnhloQwvBSaUR105mvrwgoBEYfT0THbxsf1ZR0sJzlY9ZiCu0+ziz6135Ky
mvbJ2INGEASRKZC5vlnn1raqUTNGBalvyHvALbUxCeieqN/dpA12jwOuLqvo2HN8errtnu1CQ5ys
eFmFBIc1VIEryy6cU+sAIEHtmKxq2kIiXerumsZVhh8IqLiMHeuMg8RZdWi6fh+cjy9e5KxPzSXC
oBRUgm6L2NgbqNIJkHxQPipjPRMtD2YfZa8Kb5qQZ0ZDVoa3Wl+B9CFG0iuTC2X5D7Pphl0r2p7a
s8WrKyicyC/oDl71rakrVlkd+6ycim7z+8sjaKMHz6SxhGMIxlOk1JdtCrkPxBNSrZwXSkxS+TnQ
ncZfhH+yVv1Ri3lyl4jlvCIWyI4Pdk9Z+LhYJa+s0J0vI5GjG4luc0elV234P7TnrBxYU+e4360y
eu7loPkWXpNNhBjn95GGg3hxPiX4AiTfoskhADYMQnoD9KfDnPeSamwe26lW+ywGiDPODaeq3V/p
0fqrBueGyUqzK8HyM5rENQGqgzQYUouxsjE/XDKhgE7GAKlQPF/qqSk2UguMdV2YHC3L5fGr3uvx
uReOxk+X3QTRP2w6lhTu3AnFtmv4AxZEyU3TE+foYpJi3BMRuMMz6pIXeSMxLRkbHtYidq5VMo3X
XEY3/SPF+/3Rzrruh703MOJ4DSs+/t8hDJrAbIqBbzNF8n0yC/USlIJ4lt5GSoqvpNSr/thlc3lp
FriQ6RXXmKrspjd1fqMs9Zt6PNW4DC4PZ7+JoGjTKrlDvabfPTc29s2UfetU3v8UdKgnV1bfCV2F
ZpR6e61RrzlZeffQCO5aZpGIKtD5QVXyLhYpV5IO9vRwWtdp6+7rVLxlS6RPpWvilFejOIb2NyQV
dFCFzfltpjylGYF9D8d4Sk4tWBJEHsAIurW9lBtGmcoLNPlhRyTLRFtAejQCrv1QzPVTXxvJPRtQ
YaWj8dRp0XTgTiS0zc20Gxa9DqrlhYUBE66ChRdBUfrOJbZmVfFPwRXH9mfNekhfy67KcMglifIr
tWxv+Uw3XVfxei511MDmjDJIYDLbh1b/yxpM54wOrtkwviNdccloEstFIqshfR1geeB42wiSxomC
h4ZMlJNfFkBZ4lgy2uOSBtiNRkf9QtYJzb9iXAR+J55WvNplwROjMG2eH7UbpKRrlGXGYQZYrp3S
FHBBMAd+KgiCNHlPTeBp9aH4lAZlgZqCyyKHQ+OFg49X334erPr8uARBcndUXfODBJsGwKw7J2ne
HLEwWsiRAvPCM3FAjnXVhlZnJYeSUkFMYoSJRAvQ5HzuoqLax0booIEztZ2jaCJdvdcmEtSRWrLS
RPFjk+pEfufH2HrZPvBEdl4KfiBXuiITK4rvgByyXcIWY+X0GmIT1bTBajLJsDHqIb7pg/trCMje
6GCkojmcJ1Q8k/vc1M4Rfnnp53M8noJZ+F3pPLegCJ4YmvVMflI8ZSi0PrsmVHcdOmHmfvL07ovk
mdo4iAM3LrIFA90AGfJlQDthmJfctH+KXoq3Ka/Ni5jvpCGN9tqowT6GdO9SV0CxKkyMDPPdXVlA
GOXFTQkaTzVb07TfP35SSoqPpfiDgUsGjyrZ+YgliC3oGXOjJUVLk9qALbVZHEdtekW6WtBrk2sP
HuEMgmk+dkN1JaZFLFUeWIls+gx2LvnStafQjkj5TjsLL1eV+EX5HqRVdqmsSxE0sCFGZLSqG99L
YZinfLnEXW3sBNl92mwFvja57jaPYQDTIucnGiIYs1p/1ZkgXwzzeazpkGimqnPkFoAjsAz5egKa
u4ilPycSzpnZ91sZ2Daqhn6lal4rZkn8eJBfEyIh7qQ/8UhohHA+fts2rXONvHeasf4Mgns4p61B
6AZT11UPXa9su+QtSlX4NO6QUF5UWw8/tGhc6rqxBVmAfrMwkuqVcKHhWdSEiHJ8OaToHaNo8s64
hJnaKuy+WP7lNVouGoUA4Hp1MupqNxV8hI9uaezxNutjXdPrlUQH2aywRBETW1p7T17sDviOw8F3
teII/k3dROytB25t9HKSiMrlEoZJdq5Gk0p2UMXu8U3hgZXgi7ufied9NRIz2QtDTWdAzxnfQlnt
6q4wn4Q1kGOKHlNLM9JEPFXf3axCMdXk85sdDjcnTF9aBrx3UyTNDm/osAlV7B16UX232jC+VU5B
3mqsvw1ZGN7tOpz3hWxRrZPuxv6LY4mxS3cpcn6Sdo4IdjbwX+W2D3xvC4+uuSVKsX2oB2dP/yF2
DN0Q9qoWq2g3LELzU5XI8Qe0zK+JzOTzVBpbFVoERklpfjKX8MSFq9Rq47MdlQz5DO5l3lg3PUKZ
5VD6r8wx8tgyhOZbbOTxEXbr1xm0zZve58HaSCxu7UnAGqJFc6KsujRgjkDGIOrVzMoDJLGEwJQ3
12i8vTst7Dnb+gkWPz/rQL9sAOh7pwzVB7vLl4TAyEQasChsL9nGVY1rCITEMbZbcMk9kXRFNG8r
lxutsWPjTsCpcU+d6YTE/70gS+DITVy8zJZByO6EXbDIYxMRd3Un6872H5e8o7WCnCI3ypprQNIW
0B4mi1vcHRXuMdZUTWxW/mOx8vsy7PsMhe/jZfd47eVS0BfqpzaHopsvaKMxx9o1d0SuBdo3DUr+
bsj6cC2ykWzTZcYxWsnA8T46q0LK7Db2aX4bqjg8Wx7IECN/42XufAXqHpZnzJnTPlRyYxWd9oGM
k5rf9OadK+mvl1RjIwEYhuz+aZJ14Hte+qvX7f5sdYi08FOb3OJrT3mpz1QXGZLb62geaucFQjoo
f7PszraFXcASdKzaoDXXKKo3noz4MXZJd+DIxVFtBOFHFg7qBMlaPYP2YLtCzPvObuPwZrtOs7FF
qm16pilrNyvny6SZB3eB1j4uaW/toshRPiEC9aUPwvbZ0pESm57CP1ZyTmihPVyzjk9IZQnFWZk4
fqV53BNIURHtsxZvga/Mg/vkZchjVduZ+9yxwkuzlG9OkIJShWAT2rglHx8oUmOgcq3Z+SxsTlVM
sVkXkureSQ3ctSzz13DZy41QFomKLrfPigieeRvmtNYGra/fcEb6Dnku6XLfZWXf1qso5GQSMRHV
0sZ6Ubvtuz1lEC5DjhZnuQRFG6KCHbcDHAO9tnzl6ByNy/n4+JW3HJJJ1I2boTQCWPvU5j0QpZPb
4faZbTVse62rIUqPrNNQsKwfvxWy/hqCaNs/ul4daRnivJ4xTVCxXUTH6Z1Dg7bESts/f6UiWR0r
mfgR1DaWM0udnloeaOXO/NKaduBjn0yPnYaaHI7vHmyNdmC/W4MMsBijxoyRziLOh7UbNd4FjtNP
vWEUyvzHe9GI+QnRE38xi9EnDREa2Sj1WzcSn94Snw2ryEsvOZzpejKfleacCd0e/ZYZMIUYbUM9
MZuKEp38N7t8MeogPaa590oMpqSjovLgBS63SZ6Gz5LNILBxRnyJXyZp+1JboJ8Gq5P7kH3xCyrS
0VUkNOLo+zaIndtMzPktt92IBFIg4aWstJaVbi41sS3gDYD8LJjLF55zXLzb6bKbmnMSH1OXkSsz
2ehiiyM1n+7zDen+41dKmvzKKH41wsyhjQe2Py+XaFk51X18M1SR7aNyNE/Y+c0TJNvpND4XbquZ
aLzjZDOHzHqE9h9Unddy3EjTbZ8IEQAK9ra9N3SS5gYhiRp4X7BPf1aB8/2Kc1PRzRmJFBsoVGbu
vfbE1BehWg0GztUpZhrrkRCIbs8+LRWDCEYa2hwtxsjVDp3FmdAH4QBOlggnzsjTofaDFkg246Wy
t/9kkbT3yzuXniv8MBewvpRHHGIouswJWXQxX7B7JMfUs3IGcSw+eNiDFUffeVq3VzIN2qtE1uqA
5Cd/k4AI3Z7sN5l25i6x2nLL0zm5Vo2tX2h3v9oRKSB2z29qlOkPcz442DW/l6nPjCbPPkLbSW9k
ea1FBJEssHi3fIkD+Rs6CttBHxAEQJj04JK7hD3Ax9q5TtucojgILpZVJQc9tF7wVMLZa6twOi+L
3TUwDDrDh6NASbUvkvjhaB2O6gO4hupiJWl9WV7JqLlX0RwfmP9FFy9zo8vyKpujbD855q9Rc7BG
Wcabiom+LZsPfWiI7hH2j9LM/Cv5HiSkJ9ZleWfQi1i70o43pD+ZJ6mbDur8hqdHGQKbaJhNn/XE
hIYt1UsrjbCPqP1+Uu0zGJ//LU7lB2e0t1fFsxwmEe0GA27KdmgGntzGuwnb7Ww0uf9qjn2z16kb
NjlYk3UXo/l3OwmOtMZuvwrs3DkCVN1mDimmhVrs2R7pAyS/klxTw6vYOkN3F+fBx0Q71OIYaS0/
oAvoZp3JjmwfGdK5VAd3LfMJXqsYbCxj0mUJplm/pNOvqaFzt+wby1L5Q3dMu+aVSAbOesX0BI+U
fRj0Uqa+Pk0AaMD9ps6gVE43rvKVLEgoXn4FvueAk2S6vZ4dw0PoWBjddooUKN5QBmjHcUmJHNo7
6nH3koao7naxHupbrw/9r+7h0kJkx3Tb3jzzgIeXyz4ZrmKPQwL08o1rVNV5WTjtsYdXGR6bPv23
bPHX/V1adMvEifYvNWFVG/w1w8uyCPIsO09AmHEH4wk5pJ+s/pm1Q7ySjJHX2FKqX0UwHuI6NkDQ
VmJnc0++uWTlZPQBXzwrXntajt/RGYpNB3BiC22fXEuMvifRpO7J9TWxQ1z9Xec73jxrTL6WZsz3
naH9ozfRP5YWND9lwxjUDcd3pPXD1jQTZv9mZuFjJndUYWC2spqsZ+1S8DhRrz17HmchAZqrubP1
H9B/gU23YXRBBr0FREW4cVjgKkESYp8oTVGGNm6+rbrKPsLYK6i5WVCGlReNEVmr4lF8V2dqjWhC
Zo060Bhw0ghY2cZAPHfgzKo3iOgtMUTWM5bujqG3cUIQb+Ik5NWyDHW1tjSKk8A/xSM7TWiAqm9M
ZoP4ieSu1Zh5z1N0i6JheIGRCuPIY4pbudLcl6TokZ7qxs/MsOL9WDY4OOT0X/O3CELyzXMvR++g
F8epyo5/Hy41CrtDNszn+H05KIVZ4TzqtHzYIWDHrsNst4yIrPxP4dXOXjOEuQ/xHjFkwhXEQwqI
WdQd6YUEt95duaSLoJDyGv0WK8Zm2mjJEUpZqJgC5s7NnQLXIQOm0i7zA5mfTKP7WrsbnCxiVf/l
scU4NCoYihG4fQAn0u7mJNug6ms+4+6XtDMM5BkD/4J+HO6OnkSWkju4rNNvmC7REfZT/FhGwxXk
7bD4KcKgeM1J1Yxoxboe0V18T7q7Zud92vXs3VJQhTi14+lJ1hkGJN1/du0wnxI7VKoyTk2juPaO
650bQriw6ky4KBOO5ZuvKZ+TvBpO357oGVMIBITRl/ocbae4A8XSiOQkMc55UwSJJFAVBDfqynXp
2QLPLm+LyilNHSbosqq2y3ltWaCCU3WHwCz5ITcecb6STTSgWzuRWpjrabwJhigHhK5iY6bQPfam
/NUnXv6wejW29rX4pDHxtDVC4nmG1se8bbNnkwe/nFbS4sDrgEbG5+lPPVnVqunEJPtn0td0uQrn
3kn+tKn6EGkXOlfP+Pb3yuEXP8GGR1u3sock/07XgRPpeI70mZMd2K1vXe7ToHe4MDLmeXuUMy8u
jbSVLYKcB6FjbovPZXJoBdgz6PnwywacfS5yqL1pVLbHcWSSLs2pP5KgiHFTtu3VrekaZy6AEcIw
GNo17fCmV+W6nh0iwCt+FaMx2q/gZn+RS6IdPEZu+yjVsIGr04BpTOSvM3TZ5Hr5oxnGfgs6idFy
5LYXkWGqxjk/3sdovKHvS5+G1f0e47Q70VtKn7iBaU8Bw9mmHaylWPNeRiELcgwRK5kIe9JJn7H8
DuHdN10NVzx5FiN6tlb625QDKYZDHJUAB/R/DRBQm6ouQothvBkeC7//M3TmN+KIiKRTjXw7IzE6
d5iA05A66XTgT8srpDvZ2g/J0vHNY6BETMsScg46J8D5jNDPnq2Or8li3vWNVsd2ntPhbHGs3zSa
B+TdlsO57Nz+3LvUb1aP6z7WTGDkXlhfDbW4XUFmdFEc6zQccaKawxnt7IffD46z7tnroRPypF0W
p2mASWmcyrYogIN96TUNxjNdbmOrqkGzWy/SAjUMubs7fGn2auS/p4Bm4yUBq9vL2bk5oote246w
Rt1KMUE3evWsNPSVsLzbA5wTbjqMo4iT4ozccIcKAkM35UyK362m6Uw4e9SfZ7Y+PLe0VhAxYArj
CL1ctRVcec+fnHkLYFA7zB1i3nXopVBaEv8UGunRtoPgmA1UNRLu05calHN8u2lT5i2It1bs5fPZ
UdVDE5j+xa+5R+jA7MnqEEyAMxslKkJFJdJwMCni0G9qfDBT6e4p1NhfNKRfgOqyWoPuI0X7UXz0
7A5FTHpOa0Beo6iLv+Rhc9ACNMHHsOpM6rBYSrIMgn56IHkydqFy0ZtNeRDV1HGajOiLuWIkJoxR
UuSqdPecWbjemFO18jHArssUU2hV6+IizV4D71RR0aU40c2KQokc63I+yXwgikNdaCRY6Ns20PBH
mWyxpjokQfwlxryOXjrXJgLedrtXtJDVSzc/tHJyTktYXhLSuG3BYF/x0ad3gSgqyzGn+vA4k9LT
LrUxk9zZVK9AhucNOa24w7BmvQSGe/RNyDaysaIrBFl930wV50ukKreJq3BjJL/9zvIhsprOvueI
cNRnDt9y5vGSGOhYAMfb+6zzupfGBnYmG+ega6VkH4MWOniQggstOyBStcBvFvK16ltURMIEjzs3
BtIm2r1mo9+L0k526IwACpt+jy5FDc9zArXudqC9dqHt3bMyYpszeXouI0iMFtmaZ5P40gX63dsw
Dcb3wKJ9YbI7elLAYtL8b8zq5ANPaLpOUdq+DlmgKETrrG/Cz4Bn4rpxdP0x59awrVD54Ik338MG
bgremOdQ990L88i9HcOOkfrwFs3e3jEb49D10qObFTiPpsvzjT1yDqsK+KMESdtvKWMDi2L4619C
CV7fbHW3oYp82lEvyZJwxVrUkG47aeKVJEL4j23KT9ojq2U80sau92gRX3QwFKpwQJtCktDXq7aF
jDEy2yGSTHyKDjNPbwbGfVlSh785L3CE1nr0OU+l8RZXwnmpDKk+aQAJc2u/OqYl+T1U3nvscFLT
icpsJOQFBObtN4NMyA4VKsHwbELubN80UZ21umyRuXXuSybpTNfjCBev8zYUVOZ7jL50Lbv2n8nR
c+IdoupdN/yXIcjmX4OvPUrd+xwJfdstP2MjOv4So7zoAfkF6cw1G/LBvNAYPRA+ltxRgppbSox6
65BWc+3T5k44TQtbri/J2jbXlcZMZs4Hc7MI1ZAuFYwdpgZxhfneF+TGpoBmbq4tD+OEGjBRUt7A
6F6RiVobMaJoL+kxUMEWGefpgzCsctsqrq7GjMeNrBhdNM//qsnR62ho130kVc6I2GfK5TdR2cUR
21C/qUXi0FIH/kI9rOEHNf2NJG0eWKvtAnsZXGLzyL/ok3qne6j1aq+4ZoM5vEhmaCfyCgkxAETA
bfMo1Dcr+y0Flrtju5CnUSZoU8MoQqcy1s/KrD57mtPwG6JX4WqZgsQw3TBFfvYLKIjEgNFeoRN7
7Jz8h4Gyd23jDicWno4V3QY8r1L7WcUWEd855YM/FMWbluf/mq0Y2Kes6FRw4lk7Gm6JuHeskzO0
/gc9go/MSoN70qC3t1MWMNbf3IC58WQU5WtACbJOXKS7sU6AVj9F0dto1PFT8wIo7W55L3zjMEJb
x7UYNNa+GnBRp64ebl2z4+Eax0y/S89EDrXUBFyVCNq7jK5EZAzfowKnA4Lr7mHXLTOheq4OoPBe
dSG1/bJX2g7aDI8IYitFDaAboBnqyM7+EQGIkThNtJ0dujygEUu/gDR60iqpXlut2/0dPfucomE+
JsCbEB5+3YalaTt7fUJih4iOPB3P/jYhXetXZhl5l2KC5aOZ8WcRTzmEH8c/DWmWqMyvIwj0drPc
ymWl3aF/ucdICd2iqPumbp6DDSycw/70byH14E4yWXBnLJWt+46Q3eVrFQNChBvm1aw8515ZhI+g
LmCckAGMY/bEobbM3xkAzesB29qPpAa2/yQcjYfS/DMSHXTNGGJJNaYvxqT943e+g9YqNz/QIm9i
OWenrIcRFibanTi7lHjcYbroaumjFpd9LF75ZpO+mlIPmhkZAPDRoWjQWmNHVxuakxLs3PHsXY+j
az9sH86XstAsi618NLU9WXuraS4FXRUG1CxMOjVstemHz2O+HGFHJuo3M+aVpqRH4crN0Ij7atH9
8eSjezoJ+uy70CQ0gC6RDvtapG95WOY7wUgAhgQXBBZt8Mi6YT96PfvB4Eg/4QGyH8uSTNa1yPTu
4DQXQ/a9QjjQMJVZ/K0ToEmntIvPTleZ+y4m09R3p4KcYWiBBdsAx2Nl7unycd+mcXNcmjpJ4ebQ
8Dr3QMiNg2FqrI+RJy+WUpJKRvB1MLUAKjhK1stQLK2Lg8VfgS+cRF21LK+0QSedLqObluR7u9Fx
TgoAJZdl4alJyEaGXGYpWxcyz/JKjPTHQ09SibceDd2eQ8t1hDB7pZ2nzyE6KgX8osWyX/pUc88k
mDbw6+RL89jipLgQU36UrumQ+AvmqubYxYn6qqTguKjF78yX43lZ0kT89ypXr4rapS8q+q2rofAj
tmNrdSimiFfddVXuPyQ32kMaAgnbTAJnys0imR71KDmebp9M+2amxwwhbqPVoX3hPyb3ZdpEs8vi
fKX/sJyJQU6pEbw2zuSMoPFYluWtXv5uB3yoFbYjiT286S/Cmp7AJew1bfNPp5mGcz+6w9noovHg
9tWhzsKZa4ECasJCna+W95XxisSgPVWeHjEgD3vg4pgeorJoiY+UIiYVusjVwINHiDuvwgXJXYS+
AUFRuudeLaic3HMiKEFzApkgw9baScDO9ZPUvBOKaYLhsp2N4ygoGEbsfeaTGrJMxsDViJtwDlJ4
0y3OWxOBxt2ppukGynisC+tjTqTPUNmUB9vuPzAa2gfHdO2nZtHlwRZqO/FGVjL9nrt6QIYWlMEG
sLHlhtW3wmfyKyvPuhQWHpV4gDYDBxn0bMtweJlDLHOe1mqe1J9i73Q1I4cISGrEJOhEig85W2IO
OiaXC4+DsaYa5wOKay5L9z8OCgBEY4w5r0hQjPxvaYDenQGfEJYw6hQ1atQw2KhrA5OTMm/MVzQh
2hniDsI4KOnfcckH+2JRIUgzBJdchYCJi/FUY8/Z41jRT8tSIgo8dZBBUUozVZTFNgsHhjCWflmW
ESbYBZgTilGYdaZoFC+yuFmGIrs6iYc0k7dZRTKJHBCG+kKC4CLcAM8XlytJkODPEvrEqje6tEWX
V1hGkEdIKyHb7P+7dTtUm2tmtKio1QxjUR0tSzKl/4ZVaCG2zlJCnd2ZZGNusHnwqdW97ueQoRSg
qfyK/uoj1GgUx2RxVWnjvGhAqw9Vrz7fmuykVaRTJZkgy5YD4N/zYJTMB6p247g8ijJ4GJsgroA9
NNavIAJWsggLTM35BR6crBw/PXUFdLvGLwDZKouE1zHVWs6lALvZApqoOtoDCZ6xkedbmdvRftRJ
pAsHXxzSwBXIo4j7Fo60dmRGomDDGb0mvkPfWI05H2mJPOkpyZvWOckOEUK4DrrJvTk22Aciq5vD
HmVX95nRO64wVbxoJJDi/YRlnPMLfLRj51+m4N/SAniK9CZ6N0N75B6hw88TeHngxBVmJPQe4SZy
xfusd+av5UUaE3VfBAWHrIRfGrPWAfyPApCSGUOVFwabccmWycYLLWdnZEZn+avlVGkxktQFPFI4
ZeEWYG2Id8dtFDH1xLQ43crJxrvqsU9nKnBgUYR4YRORVRBk+9nLvRfouFvasOVhcieSPNMqBNWn
Sndh6HK1NPqLYAZEh+oLhVE3XBIlG1gWvJB0s0cSyZmmGCTwHfNg4EOSHG/xrSpdjk/xm/GE0iru
oRQNHTYqakr1bTLYJ0yLEvJtCm14E3BKJ2IbletrsVZZEqNkRStY4jtef6XntLlwz88kgfO13DjL
PVM0zK6dJm6BflTh2VbL8mqow/AcZjVRX+B2ODQ24VrP3fgw176Ofyuprkbi4sYT0XQqy9+LgHFk
c05ghdAZnP5JaRRAVOLI4lvlgJvA8dGAsIyhCDeEL/ubcizaXen1JeUr2SKDQbAG1J7367H27eRl
WUgfQGvsptTlTb8xS2bO9LTn+iRm69AoJfeyhCUWjtT1b1VApbFOW6s4D7re36b/W2DJnwcyXzQZ
/UZfAdq45Oe5B0RbkwQxamxBjX23ylw7+T3di5RO6oUYYP2IOecQkWi3TlBioDWiS7UsZlQF0LNQ
J2eZpKWiJ7QAI318dLXhX8F2fdK/dg6tXQdPfHjaE2/14VnXFepM/DDXobPFlTCY/JijQTsu/ej4
EoDjupq1z2XppYje45yUVPhrK2duPRq1Nca3wDL3YiDHCBk9/e+leaEGFirx4xDqdbGzMYow24rg
57VilXFkQgtA8zs22P66GnxaqfvG1sUA/NV+wGhAFcO/21KC9WXR6VGOnxzU9NdmrqstMkjrNlV9
dijBd3qDR6DqDKSwkfTHtOK95ho/Bl19YZgQkT3IzGtZAvU2phJSiLQeCbGtw2zXhsNQzNmWc53a
BuzfIrQfleVTorRZ/VZppIaIoXpx3cRfDcgXkO9CHRKRo8LRzKPmTO6ppBpaJUvXT7MiHsuROFS6
+DnUmv30EJ5fUz+5LO9SfrKzboT/FkbjbLqsF7gPpXiv05y3ri/2rsAuw+ghV/P8RVwp03nVRKAu
kGXyS5zGX2N1m/gWVaNqQe+VcY9xdDv2irCMdtZU0oGOBx5nerMfGQ69kbV8KhLLvS/v6rpVXhnC
jGzH3S6fpUSZ9pBzT7fbmPaiwKUwxmVLsmsSxif8xEio1Nl1mNvpyBZ6ICfP3wdN+WtOWzA3I37X
nVehGhZDNJGi7mRszeiHAvW1aTK93XLCWM4cZdwwKkRvHib2ePZ4zhwy12e3mdiG50ZzwfSQuziP
ngvx16etPtjkHZJutcXXw/yETsYKpljwpArA2DrJ+2gMAhCa8LB39fGnF17HQN0HeR8f7GwB/1QC
BhP+E2oG8gV5NXURenwjtF81u3xxuyD4IVBf8KuWKwNX5mNZaMv6WJHC986LD83S3Nf8lxrsx9Wt
rOaWqKZH/S/xTjkpCqjLpPZPbkqYzF4H0pNgk1fhm98LFwnV2GMMsBos13jkh+3szUwGK/L5FOBT
QA2rwxPts+hK3GS3jco/pFI7hNuJ8GUooW/DTW5+kt317LP0w44y65BCBX4pKGcpktRjUkmBiNJo
dkRTbbSMa9am7n9SS9sHQ4vvknTOQ5RAerUrMX3XnXxTin/xTzg/eryPO6JNjUMi8pPVGvMTW/Nv
K5TFkUpmPkPESh+6cuHlOdyzEvHyY/ma66VnQMfWoSx8xh6RLbLT2KL910J906VTucmqJiCgJGgu
ZewSjCqZh9ImhKEdMFWCRixtKnIT3svVZN5ylSN4JU+a486t2+pC7V1d5nlCNemTASgipgWlIpHi
xmyvufea1ngvuj7Un7Ggl1VNgtN1WGztINaJgvifea4G5QLthUfrluu3Ps71dA2sdHpEhckxpOey
RPKanmrX9FBTz9rBTIlG/Tt09yLPIoagH9a+0eJ7J5tt2WoNJ0gv2PMuiM4hQLWE/SxfT7s1thr9
2qVCGVGBpwQT5wOOx6QXx+T6OCi2zsiyM2ztJmFi6vMzcvyHts00TQ0li9TgydBNf9DzEq6gBBHA
6pgiFMAL6L7KjebQyEhLWv4lQ4XUQc6NF8rYtjS3V8uAKf2SaLOf6BZAAt+FcbaUhkuRCJPmhRm2
sdMG/8H4sdwDEQfRaxCStv5CGHgqq2AZDcRqoBC1ikKh5cpaH6R7OFgJHrGW0GPaiwfgHShdKYR2
c1xkB3LkB3xhPbpLARLcmppxs7zt+qbeD13TrJZMoMmIJ5yhGSNcGBlFQttVMm2LkNjxc5g1k6Wo
Br2VRw22Pq/3LpQ/zoWAAtek/62WxetQSqY8s5k8w5z/kT4wzTahQjIzTOeYe+WbodUq13M2dq6E
TQkNpHZJgkgzYkXlR97RefE1ND9LhFI/6DYHVranAkwjnHB2142WmNYRZ80RYBvk9dZ/D9s4p3Uv
Sug7TvaeIpln+FOiWqXLtUXokGx6L53OVtxNZzeSJJMLeCWT0sZESiWTqQAXMj9++GmggyClxguC
DJFVaamww/2AzmEcjeI17qviFc24tjbzjLOaNM3XKRU92eV6vG27+o/W9dZLryf6AdRrQp2cWC/A
LtOnuURRxseoD04lXMU9MNdPzFFOvDd4tNQVrqcapu8lmfw/hsElYSsVybLkzhOYf3TydBP1MrYg
YzO40OylOqNlXaedzLy420sHHX5MCKIdxnkz6R8NkWAoW7JjqVL3QE79adAx73RFaPG4yY5FEOFw
0pg25TwTv9rs0Db5V2AejdubuTxSEAogyAISn4CN3nQzXnBIzZemJ9QC8Bp9Uy3LPvI2QKgipycB
V/4jhEg7Zu1H5zG1FYOH4FQtVmb1pxrXXGVyqg4MEyMUitoHoal4cMz6JxsX5Mg2eNcsXMTEChV3
KlcW1zzKPpvOQzC9o1nu936i0PWB1p05bhfrIsHVsXh1eiUmzIPktxN1ryXVx7kv3IvN8XptiupW
qbMlwiY27kqzdihsf+dTzJBM1s3ZwDWN2836zsAbXSOR4qLAbza0RnCOahUY3bYliEPkj2XkIDzH
8nQ04WlcGzw6su4IVfGwgJpm729BaiDnz4HyAPDoyLIcSmjucvo3KOGSbq04Dwg55RSHRCgBDGEZ
e8dySY9WOrAsTdCkWW2+yR2kPo2Oq6FSS1FXVFA0oSF8tAJ9nDI9YCOGIYvyeCUj2zqRKcKo19B7
BMdAJ7H92Cda3faJOkts8woELghgiiY3sZH9eX+Q85qnDEHDaXllUCAfp4V6MzovfSuaHcNOoqyb
FNi1Hut0W1Dcgwt8NoX4YzRYWEkIno7koxNAJ+HgVKgC7FY8TBAhqwAmzW6R+CwLs1Gy4hI92tJq
WyfZNF/auOpNBH+at3ZheWywAZpXYt9mV16E/WuxUXNiTa+wKOuTqVkPKh10rCj9uJ7b8BY4CfWO
6LIDld4hsaT7DIbJPtJFbjhl7PqqFgR9Ou9+h0NMgKEmL7zR83ONurKx121r/zKNsNoPRBn2K92d
3vW8Y66tdJgYyqrz1ysYqaIWF10NcCe1+H6CxQxJ6BryR0WwfTbuq9Dg5+An5ZiMgmcFyjvaxegz
UI2UbCda733QJzgYkpETWBTjSXMv3TqO/S9TVgDZanjnW0N6rz376FXho9aG7parh7ke4cCzGp07
NPe3TOHY/jqv3bsNnfOvVrqomvFIgzQHczTu3ay03kEAVuUqr+zkonXld9d1hxeiyIaXNrFP8QzX
JXTOtenG936YLbwvzCFzyqvL3yVyAM/GDQkYgZtb579LhmJqVYfIcUjpyq/L0mPav0QgXe9wsd7C
QQtxBibiaXlcEho+vHZEltaoXmRPM/yEBuoxRgjEQVVqLygH6YIEzOpwoVyXyM/F7tuqRo/WZp8a
ovYj+qPipVFhjr1LFlOIC+ssOJozcbemY4dGfPnhqyDtGCazJPM07wgF+BPNPuYkBrXncozsVaAs
cQb2jUuNmIGmBY78F9mnCPPbvOCqx6rmY6raDnXbMKp222cnxSWVdroaHcc/fB299ZGziKz1Nc+s
+bxQQaKIcdSURaS4Mt3nzXC2C5w/pelws8RSO5a5cDYls1IFvodOgGf7NBvkFYq8tQ+lGc/3hQpg
WP0LBhxtSNprIqwPZyI0/O8iW8845SpYBNr4VUP+j+bBGN7BlYXbpO8/cNdPKHj070hxBwTvXnaJ
wQLcGoNsowyUK6Mg74yKqmGW5wW7nuHfj4liUfc794TfMttw+dGfVaDPFE3vu/FPoCzMy+J0k3fE
0r0eo3gukF8iUUCWv9Izi+5b39cfdV1cIpR3uywumbJbXbx1ELW/DtSoHFKS6Ts9yBXJG/kmkyjh
7dZPvZWWVPFtgIlJJ3QfxTBxU2g7d11kCGbUK2aHhMY0gct2amh78o1wLWkkgBv56CE/DLscdDdz
mUU1aJQ+s7R0KqKr5Wzy2GtRCnIO6KLoRaAw3FUhhiXd8B628AcOnCUGRC5vgo0IKyBFWwfT0dvR
zVPL8soo39o2xEzg+1f2T4qGyZaPkp/jwGERtk4Br6Ize0Rr9FiXd0VqmldmSLiaIu3kLD5lteDG
R8XEwX5dp8HngCPsTdnC3iAeOSHKIS2KxEkQgvbWE0o9eZ39kcXNA4gwd3ZR3iYnDrF+2USE6UZ1
N/dL0zmMu+ZWFo9anXDpRB2ZgKQHR9R0tYoB62PJTHORWroLrCelPWExlmmYBa1ipspPzN0xHP8K
cpuDwDMlBO1AHXTzlPt4Wca0fk3JX2ZGpg9bKK8d2koY4gBPiUUT2SwAD/iCnFaUtF48a9f/BmVO
1ETsVASE0P1unm00gMgR+Yj1038vyeN90a28utWxi70Mu6ev6wjrwyA89C3XYROi8YdTW5+kgsgE
pkVLpLCnQ54UP50kyH9azXEaqnQ/mOTKUPDFPJBc/9A4Fl5mWvaIr/ikD4013bJJsw9dJ25l2rqr
jmbGDo8FW7aT19lhNEnea0HP+Ssmlb96hdvn7ICkTHV2ks4EF8WcjBsexVeIGAy5ARL2SXPlMTM4
66rZWW2A55sc+fDq6vdXScskpj/OhvlYBNG9FRfgibr8KpuRsHgaVatEs2dco2Fx99RS6rq4tvnn
LNGfFmWOVq/C+g5yKX82LokWoAjUSCGPVAxWgX+HOnS6MQkcb2PThhxL8BUjXuA5BIcL7q6Lk91r
R7oPU/qtGEMTZHkcTYSqN9amymcSYOlDzqriS9hltNQbj0Na/9f9tkPDOk/+J8jS9izU4inj8+jX
igFShVupDRW4MXaCy//UDcOPSqPf/lfksOgbvhqlrYPuWpZTO2IECuqrBvUFF+r8BvWLe0Da1llT
z59lYVglaXlQ3269WNImpjVP8jXtj1ib33PCIvckKpNhYTOwuZvS7pVAqX3tZjM+s03DUTYNjcCD
6q34Py//Ym2YewyIgAWRcllGGL/NMd3JpP8JpWBclQUfsMLv33KlypQzh9k+cZDr5oBJDRkZvzpZ
/PPv7MyXXAGVliXJcZK5/jkMeEr+XZoWMrZDbZQiXVukIdFAIeVFeDNyZLSXhhxuNbw0XmkMoLrh
is4diEbEQ2cEMSBqIuuiL146NYVbFq7T7NI2yY1jivOw1YBUi5z0MVo7QdobO6bl7zJYkbdiagKi
01qXp1xWH5fh8GhpH4JzIkwx495xWr/1CNm9ReXsJgQii7D8/PIPYDA3jiHVu6WQYI1mpWeHkLYS
VkH24YScPiJlSi0Ji7k4iYOc1XV2dKc57aKt3kA4pnsUl8O3oUj0rzqXz6fbc9E9YhNCtz+VI0b3
8b0GwbKzhj47J4pJgk4lxrtE8JHA5An1PvO24eh4B0Bx//lmBjoKR0BUkB9xD1oKxBM28YABlWM/
JjHaxFkTvlJNHyePuENfjBjN+3665rX2GaZJcYKVe50rTl5OWKBBiER1AgzYWz1eY1BSfpTfSq1n
doganbORMYSPdC9dAxpcRu8ZCRrCyRG7au+3sBqhv3VMUF9te5TQDsOrFddbjHLJNdXy4c4PMNxn
DNo7qeH/WL42ooP5kvPRCELr/3/8ikWLjoKmXoXKZ8nVDzRW1WwpHe0bpUF7a1QUZI/9UmQcRNOy
/2G0dgeLh2lpjff9PKACGHvjDoW23UbYI29Bk1Z7PY/rK5n399Ly0zee+vQ0CVJbpQnH/Nmv8lsn
GrI8kzbcaQnUhlXc5XLLGUCum9qsX/t8/rR00kroJiG1U8NJb4xvOBf1J3lc3bbIyUuf4ZTTgh1I
rfNH7WJUtPAWWaOoEg623rD1KsFnFvfp2QiznRmjySScnvkC+m3OJTnkn8H/NpgjWG7K0tXf8g9s
EdYdYgJ3vY9xjsw0zAZoyag6gA75yhEGIWVXl8R7zbrsbzjWxYY9yiNVYIS4uNRCdY9pLfeScJsq
wKGVZ7smwt0m6AuuOzOvt6Hy6y1LVvnNxdGD37CnxL6WcXKzM2VYJbpxnkPAljaQIh/j/3NZssQ+
Jn03njd5CkyMraq/ukS0oXBGBM3U8Uwt6Z1LjmbbxMR7SepifK6HNj4vr5bFUxSqWQwkSykxvVCL
z3VySNPURZhWZHvs5TxzbUTox68v9oLQBTW7XI5BcZiN5161q9RUnTxMPGKQmL5eMfCJthofv+Ni
9UnUH1r+5LLMfmutvMTN5g+vYJS9/DP0tiM3xA4uCyIOB1ZIZLU1HZYnV+bBUTaHAGNoOiZ8KOIs
i2C4LYtV9foRBcFL7BcNyPnQYvw2hJdl0Uea3z1JBYWa1KEXCc/keIZnSy3N/yPsvJbjSNIm+0Rp
llrclsrSBUWC4E1ak2ym1jqe/j8R6B3OzK79e5MGoMkmgKqMjPjc/bjfjefcPMZSNA7iXj/7Hsii
jYd1ZMf8iPzbFIvLMjjeJsXitbNQWflGphXXBF5Nt/EzsAwdCxsrH+kjwEwEaBjEnbLW2wXrklw8
eQFNRnK/13oP7mL6Zg3QK82xx4ztyA9x8hhSUDa3Lv42YM2cy7FgmxDLEJ7rzn9NXfp0QGbhYfjX
f1QfeQNtTJ/b2GQxj/ytAYsOQc6F0MYl6PNHPnRDyMSDMde82MWFiaa3seeo3FkyxubIy1znsLla
RtJ2g1tiaJYbb0hxmuCW3HNA5PRhJOBw4hbMq5XAdmgJwrrMz74gO3hbF0vRKz0a5k50Le0kXjDu
P2X/MtIuBqdLaQRILPsv7EjdwSTazM/PxRhT4n1TnB/cKvmZzcYSEULGDp2BuSNA0NYod5inXCjJ
1yEpMVOJJX+fp5RTsswQV2yInQw4wKCyxVmcXD4f6kuaPK0yLK4ucLopY5KJ8RbeWViv6bMIsfcR
GdOaUVxo+RDQquJnT2vSUKUZvTb4J9eoEo7a7OZHQktHhCL37IMw/rzYRJaJTEV4AfhRLUv/54I3
AZiuMN5kyPDz+aYecupxp4luS7TePRteCk0l6/pzzd2qPkslUkHEspqRDWAuJyvKyVMJQikuziKn
aeejcmfrjivvLs39vQDcOE6a6RwMOmYhHlbzEyiAiSn5QLtb8MAo1m5N6DV728iS6+SMzGgceFln
iB6b/zJEtKvFWwRha/dHJ21roKFB4n6fgB6eAmd9T9RUomPueCBtbIf0yuf71gUPPXuW9WSlmf0E
CThBQqE0ePWgR6MAngasCczcDXFoeMltmXaqF6v+vEwy8oQXoLnwhmUFZS+7g2+8XtWl64Q4LkN3
Z93KmGkNPAJr71LWKZoJ05md+nRuR20Ph56oMH0HN+uUGzwk6rHscHu3RX3WcIJJ8GezsbNmuOAO
5U4BtHQ2M5BaMcAl7OVc4dr+YD+vWQ5OmHnOGWpyMWToqTYSOa3s45c+7SUkbb7FfrrAwVqbg1gx
OLZBmx8ypOC3yaZPJO+T8jw5DPwx0VubVd6dBccUeiDk3cpaPe58wbblz4xffaR3GMrESqbooyxc
pDArXy483JbLLF1LrlMZJ8LRxC/0gud+/8iAHWCzKIn5E0Z87gmIhA40FZS0VrKjwAt1cARJyxA/
4/d1VJ/FnvW8xI2FbJvZt1FqzAmQ/guEwp2KodX2+k8qLauqB6vtgEfa+h7HL3HaAGYOmAce8zbB
uQe3bNfRdxVO/UT62D/jvXdf2ox5YFHUP3lkt7u2yb7n9BcNu7pFA7N8Flc2cuNLW2PKWF9hBky3
IrWW13rKKN9lZHTUR2anmoG9jSh/+2QY3oDSInroVVF5K5mfKqFDSR5CDk2CjKAEqRczjWpwk/hm
Vu9rNSKA2MLYUduEhXXezKUx1yG4QvsE/OlUy5m+kEd7eYg5E93RaQZkBS0pUaZ3jcCMfOpSJEMV
zZq2B+XhGexkvfrdPvY4cQmz7Q9xbw73foAHBXtQO1TjalzxwSTH9X0clmHvceh9BPJiMKkjtE1n
cO9FTzwvs/eqa5dj7UPVadLkkASOeMyR7MsZEd8gBycPJjRcGlBkjVlSbhT0j1oavzt42DzcQER4
PKLuAcLuTpT9l8bRDP7foxNtRLFsayighdsQoodgvG8aW1xTe3Auhvk+52jBhnwbKJeB8hss/fg7
SdP2RF+TgWNXAAYc4DnDhHRvOS3qG884TMRuUUKGN8qaq5cgSQF9JjrZjH4495kBP569IMA+nzoI
j5Yfpa18Xmi+ReRFJkMFgHsoVzpFq1PbqpJTP6dh0niJArbLy2BZ43HxmaULFx4I1Vfs6G026HzW
Gr13qjTqLSEJc9DigG08aENgHJN9qafO/sBL721mTot3fK3DcZjwmqQFFZh1bbm/xvQDOPqbMGQO
HR/0k2dAYstr7D6rjEvzdtMI2WB6TlqC09lq/sT7qVP/E9fw6YT+CDq7hoTY91s1acL2B/pIzpwK
J2421Nf6h3jpwiyxi7MQQYojxmVxssmzgn2WiDhl5vJ0+ubLXrzp8odXv5BGMvwqgEJnaid7QYv7
1s6htdWmQehdcefAlbaXkXrw3Bsenxs3ABbZAS4K02kq+RBS8ZuTggRNqi72uHLgjpcKQattjw42
5gPSwzP4jeVECgEYX1w0J+yE3xN08weD3HbPzk0/GjZjrS4X7BMhnNBahfK+VTpfXLc4bVo/NOhX
TVPc61MUdM/Omni7qdQXCr/0a+wa43vEdkSR7Ao5gVMflXIM13ogLhs0UU6r01FBKsyEJrU5moEk
yd0RN8ehTefiog4u6giD9OmcOto5itljEplotG5ZvmZtEo0BMc3Qp5hpU7UBHmBsmwEZZU0HjEHL
RNd74tBG5BsMpPv4uYSt8OS5bPyZs3rsKBPnnAjhnBnketKaBtNMRGSaYa1YpbO+sbZdfBAoW87L
/uua2Nmz1tOSlfJZzPiA7KPn0W1LflqBkdQl9T7SOEXZy6d3OMD+Ecr1jALKm/Hulqe6loP83P5o
qW47KeE+5oRPHUNfbGI3A3zb0QQqu+VSwHTUsrkfTkEzbuYZ/BxVPn/SxFCu/KtUk6wOq1jvC8xs
TI+PC/t11560h7rQvRhsgq7NDqQ3vd1s2bzFbWh+cBex1s8mVAw0t5v6qM5bmH+zs9U1g6eJ8KhX
cyTldKRJk2F6TyYaHl84OtBoe2QufSibh64HT0NWE/JEWP58bnZNRUA2FuLg2r651z0iWAGTtaev
8xzh0ann5rwo8GRjdR9S8riL2TDu00BRbjNvHOhkW08OIMlh96yrmFcVnkld/GWcaeBG8NXG5FdD
w9nh83mfuOX5f+dnu/5/Fy5AZnNMm/iHYxocGejg+fcajczC7zuvRrBfKw7E1OIUD1L6b2Uk1pFY
M9Y+hSRXYimtGvhP8JdwaPHPbKedfWC2v0pYOOdALwaedsmLiRnkvhgwM2fb5T3s4pgPWMJvfW/e
19F3cINVzZny6xZAFmVds7FVAbG1IyWGOoJo5EGExohZX9RFA8K+8+ou2aryC9GXBqxlFlTjPlfR
dFMlHahDPXs4Gi4Ui6Bn24IYtWq7qgZdYNX6t17KiQJs0NmDPRkuAtd/0XlPun0aXE0/Q3Umabmk
GvI/S6Q5t3+ZnHqZqLnutSV/e+alotO3tne86MW+0qfypG4Iw3j9318Vh16V/2Sa4+2i/8jzbMOx
PV6f/3xVhD/Zmgkkem81mNULb9rj+B/Q2rnQB+gc4ghFFCDDP18zIINy68zRWf2RoE/Gh/xbRQGo
rsxjOt97zXkrhh6e6bQUh0l+OrDMHLNJMz7/q+XN/jUuaUnTZcTLXjX9Btv+JbXQX3fKWRxHGU4b
/ErQ0eUXVZGJ+iKW+X99kWjaxnRAM1pRxw3HWRtTdtM/K13+z9fU4jrIFVZ9zeqmjuQ50r36w3/+
nPqa+sPqa4nuNp+9XjRu/b/LZGSr1X/8vumpMV3bstDQdJzGxn8x5ONowOHdtUXYMCaZ2dAfPeAM
dD0DE1ib/qmw9V9V3L0NbjdBwJTUVIGFZEfNLSzPtr2QhVrPfU2qb5xcVvgJK1ihSwo6+8yEvsJ5
wVEwMFk4OKzjVEdVQGQSNvLTtHGpoLBmEvjQPvGLs7ozpieklS7VTvNJp6ARM7mPp+KcZ8dabqTz
QB83euLCPIU8eF68hdgbJxAEvn4f6AADAqij/5/FwmTd+r9+UU5gWAZD3MDQfdOUy8m/9bNQizWy
jbbiUINrHObyp1YXv+XskThavFf7nWxZ8BXBFUt8otMWiSaVYtOj97Sf5xf5hcSKwVD4JpUokdlB
CUvxJaZ9vsNUJZ4MnFWgl2F9jjSxD17R3tyV3HVVJj+FXCg6zByn2V/+GWDxi/tbCPZWfzBrM+Oc
TecyR+05fS8dHCrXEeWpsoufjOzXF1NPe5qr5vHKbZEAfZheAt4JsDxt7SUhRAN0U40WYo1ehNas
z2orVUn910pLGDeJDuCpy/Gdg9wycTksm6ZRrh7rW13anFb7EUbq6FBIqFByoECCnb4yd6NTbLmX
9ZlJFUyfFR0QP5FP9cX6nsZJ8ehGD7AqVNI9mylKX+u6hUyGHpzDIFdIRLriSekTKdvoclFj51+d
Uio01Y4VBpC392dK7a3UFGdDXmJgAUDkHBZSWlaqoz/XY9gFYDPcUrjnzAUpE+fuuCO924C+209C
90gpE1I0NNd+GL6R3yf2fLzHpgezGVkDWJhH/tHpIUhlnnzd+C0IsobcDhrO7nR9mGxBVEwkBbQD
3EtfwrJljMfUdQ4bcmvo0WkDNRBLXuOwhgQlOOBW8ta8KtUoIi/plnYBN4+iACo46sEJSnSIYzG+
DEOyy+Ts15Km/DQ3Qh/STbi00XIQ1dTdjKDbm4ax3luvLcMq+VFpLV0rtdM/oLRkm4iJy6NPbpQR
ba2sH/8G9vjTqpp0w70HWdhJxwcEJ5RxbLG9bQDstYz2KXIjYl3W+9roWejL8SqsMSa1jdEG2yk3
/6rregB+g6GgaQEANzltHmOHQmvZtX6um8F5iWvKWpHTI+CT2i3h9cI639YPCG4PB3j2ybV67Tpi
fLtmwVwwB+FUkCz4/bNyphllTqCgz3jn16FnWE0OAbko4iQ365UIZ6OD4ZYjVfRxigrojKchHubX
MZHGjcj7ik3i0HpVfGVeJeDgcwMErEuqyUIL7HXHVtLY6ZKs0fXRGI5N/UuUjFr9/0Mzyn9/7nAg
P0LdTlb6Naqlw++XotyhGvnkSy5YBZbjuvTnTmK91EW5SwjrfwTCdg/uUmTX1gq4o013E8mkoPUw
eG2eZp5+9D997droN6ryk9u5AlmmYWjj8mtIlvTNDQgla5VvbmkUtkKfH33D47EEJF585NIGVOKb
CoURtD+ZgNGCzI74Rt21g7OjjPd4N2uqWoBm4wKnvbNt7LvLfONA1ZaGpRFFvbfaq9pgqIvnTsup
RvaBGBad/1xaKCwJ9X5HNSAsvHwKDbzTprRn0ORCsi5jLq+5HxL4NzLdGAqzfcClWHZx2q2hwVx5
G5FM2BJcSA6TnIVHIzhqL5E5YKenj8csU3D9NoGgczL/mvPafLGnt3rClw1/zbwZifFq021EY2Db
8u5BgIWYWeyCmZKYwdbvXh1NL5MB5AfH4o2HPZeaGN9cUlNrGJlNT4j2e+ioQfpzaRPjS61b68Gd
DPKD/7rgjregJPoVqa+osfbC9z8ynfz7MbCpxfZNuCjE0GiyyTv6h3XEaIEWjFd/8QsM3mBuv2ZJ
Px5MTHdndaEVW0Nm4bi0NMSxU2lFSn0v4SCuo333ZLI7lhWO+iDg5KeToCPMJpW6A15Q1aSxFoK6
9YrvkIritbWOREraa93XwaZnFHEc3ch/gbi2WbMyAAuSXViVGMtLawzavHWR+MMK6O+pB5PCWc2a
zqP8qPXxVxHzP+p4SliCQYcT678nWfJe2sEYTpL7ZEukwYhYy7HV/JjH4KtdQqRqEqbYGDbLa8Z0
NoRmor+NafNsZeveWbUfyaq3+2h9i4N4DGOavvAZpBfHWa2TyfrdSSObJkn31NXPvM8vgUEbQ5Y0
NkMbEe0MQn1QlZYh5UFHIzaFGiljY5EeOtnDY3gGNRlYblxSjAVU6qZbrx5rBCjV/vaHpVboNtYd
owpFEjbR/NalNmGensf6pGvdye9M40qVCn7LnNhTNRvfCiP6uSL4kSCglkmrrAwXPwMzrfBvfl6u
24gqeRDv9nCpa7CFOgv4vtJ6fzOAFxViLiPQLUw0uw6ia+U9hi4bqJMeMQy4xyJNQJKDaj6kiFpP
gKOJEGBM20F8nFEvC590Zeo8jzZRW9c2LnYLwX8wSEPH1QfeuTXf0r7yVQnqnT1nB6WvO2P73iTY
hUReddeBX9aOmew/SpU5pCzC6KtN/bDn0fiIa+N7W1EagG5xHWh+PgW5CAlF7yg2SE7qgL00A7jw
mBtWj4OnSDAuBbQF/K4jdDMYJWmlmUWEVq6tWm/UZcqHr5EVNNGurt9U7FDzXO9Q18ZPDGveyS37
kGT0+mir0rqmhc023shB6M0kMPwUkMEaLYARZypCWhh1W/LFy85DldiiG7pn9lTpztHcIpx7c4Vc
4hQXG9B9QPXhY05tqPYIjIdYQqFmQ07OdfIYQw+NLTOt7BPy2MimrTgrTo70cwqsD9TQ84hWGGrG
ggtqsf+eVjjcVcys8Ew2pazl7LEGPxQsJ9spbjug03VxitC4nLgvn9aVjJ5uwnKbRfGjHYgtKkRX
wEC9XTAqWmviPPmz96unPrxqzfV7oFv3jPw2dJ/pTG0JN8KUP4Efj47VFEOcLcSBSVZzrBEKthmA
8ee6TMQ5H6pHuYjlJEwzvizyknA8N3VRXVUkW2/9FzdwjdCgN/JELHD3By/aT+1PwNmkmD1SFl0O
fXyRpYQjHSMckaKNp5nco7I4sQbscKhn/7vr5ss1kuOn1qwwJRg7j9RtMBg3Rn3dXRAu2NUFsQLl
+S7h9R2RPSTfPrQDeCnNmGcwILFyjxX7SiubNbKy4EXUydkvAIPlWb1R0o+lp786hsWHeMBcMLaE
KjsnowzRcZ6nka2RA4v7gAk42Woa6UVf1PHV19ewpLXgXbM8rOZpnX/pk+oXKE+6k+hC6SovIlPU
V3tiekgj0kPUuARLcZW9l4yRN/4YnzVnnU8mTghyFoAB2LZ7O3ex9Oc1MrQd0/Yw7RMJM6P2a+OT
3yi9oXzWClhKZbxguKrzo8J54dUAIWmaGzKbKQ78Wb/b+gf5DPQSs3YwEt4zyBPS49xj+SERsgDE
FahQ2mRBrUdT3jaRgdSJWnDMGfccHPCodBGmE9M7ZCJa7XPqZlkufB/JvWjinxrupm3HzpwdEhaj
3AW0brc6SSLaUYrMd76mRvSSlNGpl8p0WgnRIUhbt6CK82MQV9+wHluHjN7MsLHEK+AU6gGyxNku
qFxFy/i+l4yjyrUOa8BhRdEM9drXJc1IAIgocwA4vG9sqNJgBZxDI+UNtE1Y95X2lwUGCE/oetTd
3LmWbvfklI551OXYdcaCfvbIJtqmMS2bRftmcccegs75oYof9QHDZQoaVJO1K7msWsD4G3PqoJWX
g2EB+Kt7FgzhrkNWZtgiKXxb2sUJp1UPA2fxb1ltQcplPLPH1q7K/XpwL7OZQ4yjA2pX0MIzTtVv
KHE5CN3nxJvSb307ntEV072W29Nx7LVlW5UCJMvi6jzSqvTgrOau9kaDyQK2S6cf91FjGGFJUT0r
mHez6/ZvdBiOLPgytmVHQKac7N9ZZdnXdsqZZpjTK3Fu5nUM5fft3FhffGxrK6fDq10G+j6zxp/p
osVbAzodTytwombNcJU43aGv9foWOzwwTQ0qTRoHR3rqCzY3MXmABYZrALMKn2C6LRkAXKp1znZW
MVZXC7w+nlE4EupCTnE3JobNTYAOXOR0LEkkFAgj0lDT2G/IKwoIQfXDcvFiRQ6djUiP4YCs8wIy
/zBZ3Xho8fbsNb9v92PDPxQIY92W4IyQ8Mvp2khMcGZhaNej+ETLVArx4wvBZohmDNb5x0C2C5Bl
RjaJY6dX+pnZsThTK1ZMf1k4Lo+zC7GtrZfsFcfb9DcSJ90d1DcdSblQ6yTpBU6wfJlwA7+WM8MJ
4n1l5XxL7Dfik0+QSnbKBkIbIskmK8Oeglg5Vc1fDkYRTNupuGlMjHf25ENkjyZxMb0RO3xsvaUQ
aW5UNK0whfLpOJTuiFYeFXvmvHhxyHGU7vTqrIzsalhzsLDHHx3km63fwbSY06R4zVoCZPpaTdst
4mN2G+Ul7+kUzLK+JzRAdTQPL+1YBBO0pqV1fmTC5vtCy7hOvTmGavruTZDJXQ1qqi0TJoMsNkky
Kz1EvsDwqtdinwvbuU+yOcBbGN0EVIIdOD/susbtr73DiivfJkq+o5AuIzbvPyzvo53MhPcTmFVH
5q3IqZAriQldDvISE80LLd35gfKPjLGQUBZT3m/jNc29zUpPI0YbE10lj3OeUmgcOY6AnU/kALhp
iTaVOdVZ7yn1csq2fbW99KdJReCxnCbr6ozTl1yjZInvceAvBQFivftjrgPzOY2rQ1dgetYh8z5H
BDSo9n1ynCA7zBaatu7QucEKXb9ZIvZ3aWO+aJLulQ0UxfWDfSOrY1yGJPNkvV04JoyRSqlwsXf/
yi84OPRSv0Z/yXZiEMv2MznsyfhwguFwKdphN/IXrsw5uiudXDZByF1ttCyP5lFz2QhrftlfJ3yX
MjSrLjS0rIc2iXFcSeOlusQWLWSxteUtrE0DQpsw56d4IIet9h48rWIUUsxwoi3BTXNpUEh4elLh
4QdnYPj42NO6ubU+PpfJS4M9YyXqhdLcjE6lLFKQ5wyQAWyLXbv7a3EHCYbUDJqG4UScdXk0UR8V
wRM/YPOkVSV5cBIXsZbP24qNAbo2GcWSDf2G+I51GE2sDPTpMbX1U6yAVfGsUyZw5HAHoqGj+g46
w69WzqLVTkOTmOJWiIttJ+15LPWLA4zhUYwB/QWB+SY8smtSNVf6uWFTjpY1FqRHaa6fUqL4muW/
6T6e2xbH0W5yqUby8kw/wRHHkEuEW7gyd+7lH7nXfE/qJb/WVpe+2356/huf+nBv/JbDQgcV3LfZ
aFlaehBlBJzC6d/VM6XSgDCzs/JfbPRT4fcXoJ/5GexE84LzyyMGTO9ldZm6fLj53ldSOM4p6URX
cjsuTxRxU2dREAbjARedDXOqtrNBFu4PGdas8wEbpPuU2A6HQ0fMn56PPMN6p8kKNbXpBLqJ+qiO
83YWbUap+UeZvZyAXz7UAW2om49cJDA1u2UM6Za6DWwsSmlX0+Xp06ckeYXOqZh7zghyc+2JVOTG
NLFhjb8oZHWX45mcwGPTYkYZztxzQmAsVe07Co0Pxpj7T3VN0aVL3ekOJ0exwwDGqCyAf5DyQIhk
I6djuCPca44YIZDOfi/kPBHIW8CP1y+nwP9CQyiyVYEKojYDUCwx3XTNbcQHRcjCrxkYd/rODGLM
y6QdyPf1lZPuGxzTlCfy9k8tVzpkoAFOlt3dIo1x2tDM/LKH5cmHbLlP+MZ4tb6n8/KjNYaVQyEU
AQbKfw09RUS8hTPKB/m7vWvq98UnBxn7ubZPhp4IIsDoRlu+uWl5apLFO6W/GdpEFwesKRBRcKLA
xn5mAV1Dvs9ga5x1fiCYLjhRxM0Lpp+tNZ4SaQ6qDHcDAaE5Z7lVHGL7N3CI7rrUVaXt21JLngc9
/9HNLKIzT6SN8Iz47pB/amFs5b6bXmyRsbZZEw0J66OykMuJRBlwjaqVe62DUKI7yXNfyagievkh
L/KTG2nUq0DWbRuqjYdyqneDy6+tpb6yq0QXcvKfdkLLzuPq0NOZLj/4VswDZ9N9YC9UxcxJf9O7
2qfXugwpWq2hmg1kwfWB+o50sDfJyZX3q60HfUjdB1ssNYxlOnjOYaLh0OqpyLxkLVOKNF/Bc+tw
RbL+4UONY3c0FteFPc9V7xhLpFGZchTm784JgMXZRnzltD1dqtrmSHdUaReb4/CJzbPYtg6gPxIo
097/tGyi5t1AUH9x+ni9Web8LQoSpjStMPe+LAGux/FVM4fiaIoxPbVxdFGHIMqrfwX1rJ2MTtd3
SEOUu9NvXqy59pHglIO8z2/KxkCq878TCb67tGde1g+E2Cq/ETh4ez+kwOypjaYobHNstSDcvvQm
sxFCr79XX+vfnXp8Z6LKMMRxxEHI0WJkiUeNt+Zk5uwFLMk4Jo8mzkFtEOtOsDigHAdhisXiri4V
r6AAgkK5RrlNstZ6LL1uQhWC3FXoCO+zsf4NCig7a0Vr3TmXbwlQ1TdoP8a+XrjVSjwWm7iZJ0bf
bCn0Vj+s05o+zRrRoQDxfNsl0oLvgqtEqlmvuRnffE1fjnDM62uR2NZ+Xm1svJKY1WGRCH09+Jpb
w3zTRHVMTXZW9OQMRyymJRgKI38pS5uDYpzQ7KMTBS8IGh2YtLqcpF+8HqabZq1UZSyd83qkCPEl
jsiU8uuntapkwr1CmSYaREuoa0iiQIalio8q87J443xX9cwYAk4gEgw8hZMeclBAezB5ofOpfCMZ
ieGBNGmWoTp5SSOD2xhFWqM50QD9Bgwv3ncHxmkJDkdpbqzuUVBi06vK5qlw65tPbY90XtHSanpg
sHTD2kW5yQmvzubn2C+/+HADDpXghV2kA7Ybxr+UQQ+7WBjpCDOymwi2PIVLGlhnRh7D2cRgug0y
4BEy/7D3zeBNnxI7TIF5kKUh24A7meBWRMawhgpP3zr+1rNiLSOlMXGhRSzUV04gDranFRotTr16
6wW2bW9jzcNU68LhwLTNE2vGZKQuGIe6Yw4Z5s84Rn2kux1NVRFRgM7zq+uMiHUsOkEhZPZSBLrz
beWdk3G83E3zP7Y9uOO0gZfonThvYZz6PsIDnUg6nSLnwHZOI2GU7VyzjQ0G0GXq0ma0tjYTHm1l
/zCDglqe2ENa1jP26J2WE5fq5kOxnNUkwxHGciTPP2yIkS9QjyYOuW5FGAOVRuFX8YzTlNFn4Voh
QbGw3pa07B9MJZ3Qto0nApNglH3/3lhLcPf8VOMV/dB9KNAOIyRSC7Z9czTzh5aT56nKMoLKpdmv
tLBtKzjYO9wpRDJayfGUB9tcHnGnJXqzJn11tnbhN4dVn+N7QBvDoaoAcY/xK55sNlaO9pw7OJDK
WHyVwMXQinN+EOmnzLIvJDOAegRafu3Z/x+CNaqufjTDrLCn5zyD5jmV3BoiyKGZ5Oz+i7L+3sgY
kC33E+qjZbroysUhJRIgaQtrO+kqEJ2nnh3Jg47ZApqoaC8U/UyvDOX5LVfIdDimZupwKfZeohRL
/kgEsi9AJliDOV9n7r1zk3l7B5/wZAd6OHpm1FEPGnkoc/q3bk3Ky/CviyAKyz1cNITVciJkn8la
q8Ipoq1awMDO+koZl/VER6370mXFpscCKqy6u/t91N7VR4PhbMaaEHkAprLFq2YnGzwjziFy7QbA
yZJ7+y5gAG5D/+IkH/UhjTwRNxUCyr+Sn4KUPU235VMALflo0vO2mDYQGyDz46m2qOj0DRe/1cps
Lk3mPFzS+W0mJXlWl36mGCW3l68VPJdDLEMY6pK4zG3bosDGI78WyH6AjK1pkmXMteXCoVYPQ5qk
A6e8+xUzZawnDjYxO84OdkQxAWF+DgJs8LbKQa685CsYK060ZJeJ1TsYYyYfk5T9qgFf5Desj4wQ
xzLf5RzHaQGKsvSo4qytHNzj3KMO2crrHWjjf3LLw1D4IVvUOxtOm389actbUgx/dcXck81qHUjE
VXBfA2yDozOfB91yeEOTuMLUk2x5I8xbReOM7do4uDM4FfXpyDuw68V0rhqfnlp19Jm2wAicc25c
7Skvz2kTWTY2IrTWIcUAY8pt35+LseSgm9YCyg4a1SJ/55MKkRqEMmfH9ELN9taRF53Jux2wi3SK
4xwMyYtNcgYRT/gc74a/bKoowqWnGBUuo7dDXgFUKPkBjKjKezd+8FLvDRqyH1k1tC+I57+rPrfD
jufIGcFgX8cDaa2Fn7ag6GeXBUUFBWfw6ZThkLMj0LKegx6i4NjOFB+kGiKC6jLqjJQAfkG8LU+W
3cJEc8/TazobSV+EKm2TEPxns52fFnZETBlQjOtUpwljCs6LEs6KTOMWNHqarvz0WsuLOzZ7F+Dl
yZH+5lgSrkaDNmC298SamDXrmY39zQLclMikaRRjX6xpiWywAPWUItyYUm/1bJwvn0G60jKYgOc8
V2XbCYd8/u1+PC06xuqx8gOSl3ZHcd4inrw5tS6pqT96P/V3UF5p29NhTXfSyiZAh+zwFPtbhZRS
JBXqyFFSCqxbiVk6Pr1EXnOB06mdFnOeyqOUcdSJdJTLA4dbntsJ/xvmffNZXbLSnc+umF9aaFj/
JoKxcQy2JOcwO8n9hSaNkZnFZM6ok29z2Q1UgJjOFrOMIPGs2fcpKJdDhCt+3zjw3kBCoqbwzjvE
DZmtXlLFsVogIstLYXrTziY9w23fhJ7cE4oKEL9rMavbNNb8lWxydAA0enaNIn7y5QWcH4ySWOjH
SjDCK4gJ7ygb8h9Z7vZbtG1CrIvlPUagx5bHuADKfLJPB5wPKhXuQ+JF9VQp8dibw9xdX1yzsq9Z
KRwcMlOy8RYyrqVmvsScyC5BPnPxFg9N+F01oqjArgO3m0LUNtg7+H2PnB02iRdnVzq6rLBIrNcV
DP+0WeULPMtLtOBBAllR7imwYGKMYqbCS4acsnSzOSMXQcXHJHDORaadogIatEQHTwgPj76NAhR1
rzpUFvci6kf1gicyOVblXOHdcd8ns3sG+t9R5XA10csuKoBP0T2YkZHyT7+OvqWabxxEi1/Uiwnv
k+iMfDioEAUdqaWqi2HzvVa1j7wisNmaMlWqODOphYXk85HSmVStNC3hSFZQf9ivcUvH8pQSCZxF
ZISRMT8pLN2ftm3bX38VUl1hYDbCxYM+7sTcBuqCYYb1a5kJMI88KfZICwSMChrjcw9rPtETCqM1
yyLfYQWXGTXzYlHGhYa9V+XUfzyhsZ8xYotEuo1UPoE9lruLaua4CTcID3BXQIOwi2+wllBkHCxD
nIGkHXUAMh7hPsuj7nvEs+HQyJgevKWZoUx9XHqLZjxWDaZjPsFQ+lS0sXD3ponb1Gub4RaTTqLE
hCJhd7Jp8PBZagD4MAX0fBosmSp/oVjTO5QNcJKtPZJXGMA6VRRQFsnPAhsLhJLUvc91an66/pIW
61/ek+1uZys+GjIPomlhaqUvhSemx2w7DKRm84vJkfI6ubwx6siMH7xtvwxR+62LbePFdcwKsJDu
QmgGKTDgjdj6cWqFjqh+rSvv1olCYgzrLZbrtZWRty4ODY21QeXLi1GnrFDnLlUbkTSJl2uc+OTL
Z9PeiWAkAY80vRcNoS0B1Q0ns9eQo58WgFF6xXjIrjtxjLz00NhkINTFlWuU01VfjRGHQ9kn8ocs
+WMi7feocMG1h/NzitLkpD7jRXrObKhsVgSYPDUlcI9JySBIhgz/Q915NDmOZVn6r4zVHtl40DDr
6gUAKld0QVe5gXm4APCgtfj1/YERnZEZU509s5jFlJUhHQSdQacA7rv3nO9kfOkzpa9uhdKHR4dk
LMScKM9pl1cEVvoUUBNtXZw7mqQvsDZvocbmewJH785Ank6bEdGp5caG8HFT9+iJo0rCYAfG3gzk
AACdjGHWMLlY1nrCQDVxadf6ZUT/f38mBelrR3cS0+Xfiy8N9xeNmwXxgNas6QIwc4T7q/hSdiqo
apM1h0oCkQcLNBhW/dl5k5vDj5/Ou9RPM7l8F5wvyCJc2/DnjVVqHd+14U52ayO2jaujORjGno4F
py01wetEs5szX7WOsYoMHrdR8TqjpmAgTT6DRC1S51DOWzA/UYEiKlfGBrIUVyEmdP31rKK+cknk
2JyXPu1qALmSQpGvHcXAoFy0rbxkCGOe4DzjvqV/y/vi0pniytude7qKHfp//8pp6q/yQEvVhWqu
L55mcZr6VU1ssHDSTJkPOwM9Ktq5+cZaNxWroJvF4ruArUDdng+Utv3qttRBlmK3F+dNJ9Lu+0/n
XeOPA5mzsHCn+RoIrN7fc8VRlWKpIJ3lfJPxR974z93zT6iozGAq89Y/7543y/ogrdyrzHwvTPJS
LD+JpuTyvMkMBgNAXrlWrJ74aQU0/9z8vE0cWw376PmQkBnGAIGmQlfbe7SfyhGShR2Ilfpy3k1g
UNqIobOLXAfReL7tvHG73DlMovod+o5nSRrBWaug7WT8JK76FpkHDRmcD6QV1BvFTSL65VdhCxTB
bDAP6TgfzxHD55vOOcPnTdNAArdT8fzL7TG07u9xxJog5BCSJ0KFP247/+r5NxbZUCDRGt2ckcQx
yvELw81Ql/Vo66dVgn2+7Xz05y52LGzb5/3vP/5y/Lx73uQLpOPzT98fpx7LQ6ZmPgscee2QAbou
25slUPED+EzOmACtm1mjsxKcf4y0VfaSMRQe1t/5eR9t5ZP/3MWVeRhM+oVRs6bVrHyEntnNFWAv
hpWhCiB03bUR9bbUdBmyuhArbVYu0xVNhulKIIP34dkBxFtv+3ng565cD8SmNsCM1LILqTjxjZY1
N1pZcDVp4mOB2oWLVkbVJjoWXKYxrO1vtf6eTRqtdYySLHviM5PDsrK5v2eWrj+dd6mKC8CFDql7
1gdS5vp2phOEQI9lUeFCDUAV2yKjnCX4k3Uzdxk1dtjFW0CVlyDljX0EAOPyPL0xXarRlVBoxEG4
t25qZHKbMJJ6kJF/eJuvOQ2kREKYWWXc59to8gzHvz9fWL/Kri3hkslu2qawqU1NW/urmljAbxJm
zqpEZM1tDrjpSzkugAUfqNyi78NvrM0hS1m+9Oso/LyBzQk4MsduTvaRFgaEyv04Ug01higyEuWW
IS/NmtQq9qzUGLnPqrgd20rcguRfjqr2cN7R8Odfj2W8EWvX9rxp19FMtPZg/9vdEeewl+h8wev0
NDlW9hnrqN1w5q/KMsaHcedaNwR0/dhUMRLWDhbg+SaY5z9u19Fr0c5kWJFX1tFaiX1naxl9Dw3z
B92kiGLZvMygsuSliZhhWRd8bp3xIxfl6X/Qd+v/4v0wDJQ3jm3oDkL4X96P2egkYwfT3CVUUTe5
42h30YhxMIWjkiEmuTvfFAMHuizM5vnnTbIMxT6ZkASm6y+1qg14gpIWDTvzt2EdvZ/HcSGfuMO0
tBdakacTWdUcqHNj6gMJ99prDeqgPx3iCt1uiWKYdmY+yk0NromhNHBKL16z4NzG3fz9J9JYjRUl
HmkSZD7++Y9V6cP/bU0TumvpriN+eQXclAuX6jTGrgDW2WQf6gBH6rypjSxdIxPnH/vnG+00JiwC
0ZHnUDZvaW7HqL3U7BH1nr1DcA0/7ryblMoBHDqxYBSKasgUeU0mLKOEGV1+3jrnG6xpxKwdbdel
DmrhhuTC84E/3ed845+Oh7kbAr8rnE2nF8muRoq1M/JufM3yFONLrD9mhmZe2rf/w0u1vhS/vFTw
yoQhEKapmnF2Fv3JChCacyrcwTJ3XCHlgSVN9gBKgoRoNfuI4kaUILR5YXoTC6ssGmb/BXM3+CoU
swAAuMTZCpWcDecVP80bbgesCwWzRzfTMf5aFTHKUxRME+EIfDfMG2fd6LM0KSrkjTaxkGonFOqd
Wa7qnvWouIsTZ/nTPddHcEnUNqlFj0UmH+NYWoc4HzMClLnpvBHM472/f3Wc1THy51fH1oTKQlqz
XZVUWeJV/3pqqzoEuEMUInDuCrn5eWE+X2xn9v1YoZPM+xYt5JVzPT/fJ47jnDb68KpKEz21jeE3
mn8nPA4Zh1yGE6G0kGUT2V6dd00UT4ERV/nuvFuJxgGGgTz1vCuqeblZHwiT4nA639RFb+cHwwjx
rx8sk+OfHwyE3I8HIxZsuWFceHd+nImM4HUOGXYHjeFk4iTtKQGWvxtdPDNTPbQnVe1RvdXiOa2t
ERXAfFOaVvNwvmvfOqmXNjWp3OtdI4mReNYitJ7rA+VYtlCrrULg9agxABmvR233/YEKzd1bmlvc
nu/rVMhO42wSh/PuMs3kxqt9GJx3hTKAcMD/9P2RdMXWHhjtno+pDFN3f/+uu7+ePjhz2LbQDdXW
sdKp+i/v+vrP2dMU1cQxFXCRHZQU541cVcGtkrx2LA1oviCmRYWYololHf6+Qt95U7b4AfgwwVey
uvJxiEPWjI18cQgXu8D8avmFsuxduMCWBtgdVS554+fp/PmnwWoZV5JQoUlkZmmYPSAEGI7nDcyf
8ciczvALkUHAXw9Qdg7HZt10bfWe2HWQ4Eo91Gv8VcPH6masjQuXvhYIam6qtDKh+Dbkzl5vIyap
uE4UF6KJPV6lKqNSY1U+/tyt0cMFvawqv17tv9/9egqW4POuWH9S29duqXe8YhKnVV09zYOJ7le0
VdBVywOBLeXVUNbGDYIaVhNd2Dxje2pQBdHsyiYiv2pjeEYtu1tR7K90MZxtz9xj1zakmQ0Fejx7
TTt2141TxHRfnBrIcTKSk5ggTvESjdT5xS06VsJgdS5I9/mxKRKU2+cPx7/9xWXW/se/s/9eVjOo
fmbkf939j/3mfvPv62/8cY9f7vCcpEn1+ZG8/e29rh+2p1/v8JdH5d/98byCt+7tLzubgrn0fNd/
NvP9Z9tn3fkZ4JNb7/l/evB/fZ4f5TRXn//8x3vZF936aFFSFv/4cWi9nAoDX+O//fnxfxy8ecv5
vat++sy/lX0T/W+/9PnWdlyOfzNh+bO00DAxY4dc65Xxcz1i/mbrBiUj/8MJp1oqR1jwdTGH1N+E
Y5A4wucQHYLm8hzaErnrP/9huL8ZhsVjuUwAIZ05zj/+68ndfj93f3+//rVp0PzFpUk+nsFzMHWL
NoGNwkZV/3qOnxFtRnpP3KbWwmWbUovIhq7x0YkXnG9qOsppuZcl0fKpBbNQYKkq3eepGvM9spYW
Mm0C2zQeNkYDLQDZYLFNdfedFOLnWOQSJ9GSM6ggf7snI4DJNQgHMnimdXlSImn1lEVqRHZm33q7
vRvTDilDA5NajGNg6gyAw+m10SqE5OpHRO+QyXbIuuCyGbttXOv21jGTr0JtiIVaYBZ15UbEVefV
+nQ1GM43gd080QQtoTG8qzJOPPFYI+Eem42etI+trUlvGFZ5TjH5ZkgMQD8HTQYOos+hRcL+7ktG
88b86trJTZK5RAcUO6mbe9L7rqeCjizfvWMXWpsITaGnFQRyijB67dtUBnM++mGxmQodZsWCVCJP
inKTFDh+SpCpvWl5aBYCR3FTv4jUdVCoQYUoaIgyK0Xa1VbI+O0PMVEeOZFQA3uB8hd2xrcoXE1z
oeruSXH91o90cRw91bGRjyj0YPRHqYnK+CtL+m2pNid3Vr/BARp3TQdWCqO+PgFOFr0/1iLfkjlm
+KjLGPow+KBEJ04Wbc1HRlw6dHaAX+o4EUtGpoiRz48G5+lM3hA/Sa+uMF4y6ANJHmOsqxeeZyu5
nn/ZtvotItQ3VpTjgH4lTeqTbSJyL8RImrv1pOYRTkmIIaSFDEAOiROSGn/o2FrLduwxn4nlowmL
Y2K0+4YucrIAWNSijaXbvID0nz3Lct4asQk/3B5welvRabDtEyruD6WcWCOrwCnxgD4nKONmoNjg
UqrbPqqMACUoyQIKn/kcEPA1qX6IXmvHuCeHp/Ma5v5b4AKe5RJYH3Ya4MUOHlyCgCEa7cdCZY3m
kAZWTw61jGPILSqKwjdZPVSaKv2lamqvrod8VQGBTRWezWuuKr+L9EXLm2KL7PCJFp6yjzVmPCG0
nsYAJesSOZpgxZjHoDWr+x4rIM1ziN9dGVQoKbx+GXZMCGhWqiNjU0hf0dD1XmM81rQswBw0T/qs
2XyoY9aO70U139kMCRK3fsSskzF9Rb1HtLevwiK1+hK1Quj4GMMu6tG9IsvlnhSYJ00vcV4aXP6b
01hdOXGyMdJ3E6i2PwxGtKVTkAiDweAa3Gdo1vVQtM/OoHt2Xj+5GoEya7BFQm2chMy5jJDwtlgM
z9BARl9VDFqq9UMrasx67XDdGT0uW2i/xVQzg2y/Fdh/PIS4kIpISV+ftnSyN9EMt5RFua+79Wsb
6rtJv6rr+Ibs6m1YD4wksvRdR4C3ITmvBZfd/R4JiR2fVC8zeVulHkj/44kImKSHib2nHXDRr0bv
KJpB2rjiWzMk4M9yjRaOsVGi4hGzR+mFzEGiod7NvXwrUST62WS+gxpAMO9OxPpoSbOZbeZI0eIe
mXi9NBpa2ZYOjlkSNg+q79AtifCNAd55N79EOFD8aNUwGqjzWnQe05S9SZFgLsWNFQNaXrOCMEEz
A03RpCWQZ7PGq+hK3jL92ZoKRgk0np410IrsFYXzCERuJDmgMmr0WfTYNolCYrQxGnBwovgolCbd
S5uBLy7nhmHmZef2VuBmlBAx6i3fzTI+7nEAh3pcUObEU/6iXKNRBhk3CaAWnRIM8fjVjcQfQtoV
nmvVD4hn58AIwwAXyKGpoosoVK7zjqY9IMFDPsjbqekVv3GmyGtHS7tpMDiJpdzpoLeKprzrLXEw
FN6PckQ43lVfM9pPt2aO6ywz/RyFWmdwfm9V8zWNom9cd64YCdyVhG6iyF9OQFtaXsyZS00bgllP
dGRziKg35CcwgQ6rvaKy5iUHJ/UXA+NC2doENJW0U2ocsDIt5JWv4G9ictsMziHu4T7VlvpQuJYb
DEnV+mGpPotG3ylKdNMxM9XXJaGCzgLeTXtw0MUMrnprSUkMRx32axbYfRdzQhbL2yynkxA9A5RE
MHTpx5ihSvaSmGMWhIiYPEJJMHUt4ZZ19s5K63mznrk8Q6+2pelgqEzCmYD5NIdaW/Y3nJSVvcma
w0j7NlBEcwhj8iTmmiigBRahotOJSmnD4vrFwo/Dy6s6kjrsCNUToJm4GccbPbcdyIM5vHDV2ROM
lfuTUza+Y2le0pLEjTsXhEYmTOTKrhZgPgZIFZKPqmq+qstrGrMjNGO0vjpxO1oVF0EU5f5wFzoJ
wQCjvIjjCv+a9Sxj4u/qoo12dZQdtMr94lJwo5YtYu3yFOZAWZMipmWaic4HmA3w332LipZOUpwe
9b6RTyWpH73S35JD/bFI565LtTXaZpckBIeLXr5E9RhzWQg7oJYLInf0LXN1GI1pk1G0eBHJOJMd
S8+s9PcEAzQaxmITKR2RRmZ/v5Drsg275bJwlCAX0xEpwq7mrLVp2uKrzFJwZlmjeC6Z157SoEbS
7PBdogChc8YExJ7fShKlaIlO0V7GX2YUvVT0xORgkRmn4yHWh2uUaBvN7a4I8sHu4uaVV7rtq4vh
2StUu99Ia7zPeu3q/0G1vvss11K2/bUW/0uB//9LsW7S4Pnvi/XrMvsoh7e/VOrrb3yv1HWKbioH
A7uWs1bC5h+Vumb9ZgmHktuyNQexiqX/Uakbzm+opgRlgGYKgx4Pq+n/qtTN3wzL0SwkGM5aZevi
/6ZSFzyXvw71oE4Jhwdce5v8Q6rurMf/1K1aRuYRVm1A9h7H6DKVukKtTr0JKCEPVLOaAvyr9bYV
TbsBy5fhYwTORkZSuiXeBm1q52rI/GMMfc3KD50GfasxDfRA1jO0msW2DVGk8xflWzIQ7kF3CyYr
Kqc8pb+24ij0bWQ2+Ky0IMSyjxfCvm2oYTjfzzu1aAKI47AnXogpsC4idBYW8oEgNHIaXImnEV8b
MMJHcYkDXQnb+kI1bbrcYbRrIuxnpe08Kw9LvGAYSW0EIoaab+qBZcOU42PSKgjOcQaS1SIUvVOm
PRDzQ8fJ2CJi4iZ0uk/DLJStEo4XoSg+ygwThDNV+4LWe2pbKc8cjHW9METgqS3dyercO0t0aPr4
/op42ZcyFFv8etUyv/B6QjtRGhJE6uQR1KW17YFtdkBIJ9xjG8Vw9pFWbQdyIPwaZWyQNWs4C91V
T1UoxcHY3WZ9dNScFtKeRS2vSHio5YDkp3hp4/LVkQC8cmVYs+mLQFvabNOrw8tQNd22GIk4irLl
gi4v1iR12ZgTZiQxGJsSTGlhfxrwkxdSp42IRLh+wgvdPOXSobGMmQj1LK0SjYGrMuDVrupsX9lE
OAI7Dehwqiikmg8Rhg+TUnzpOtxzrP/faqd7A5P+Mceoq/r4YIeq2Da4MVGkUOg27ZAGcW0bXjMQ
OzLi6l9YJzblSuWm6YnC0QvVqfFpjrqeZCEXYOBSHSjZ+kRocsmQfZmY9qjY5WpT36rNQGyvQE+d
oa3ctcyN1F76ZWFdk0DveHkLFyIDUrRLNeKyJWDzeO5K3LHkfE5pDkkmojHGQhQ1HOZadCUVE3kL
79isK4zC5BLd2BUSe9fZd12+ZmpWruc49q1Vk6bZLenroKMUymyC4hEc7PDvsyblz/K7pdiifHnG
6vttjYj2O1FQYxaEj8UKXyRDq+YgkWZFTpKTbhqTC25ngrOXpFLmmdo9rpxhxlZ5sRxYVxPDJrvn
cZnepToqx3zljjM2IPJy0eQlxvLm3gj73w3WVcsk31LZEZA5widRkJV3xazxvhb2NpksVN9985J3
+csiah8jgE6NkkFanvLnJg+fl6ZZCS11ExRqfJHf1dHA5DPGV0RSxnJPahWlr8I8cJwLajRV3uiD
dnfOAQjze1beT1oaeXJIQCJoAIDJVyrh/KmSohBsklXqkP+GK0ifX9rYw8bu8DUlYPp0i5ia1Bqv
7Bj1x2hRZZiL3CYJ7n/TKQ5qrycsiA7KCGbZ6aotlecplg1OkHAXU1r7/ZI2njW2sLOAYHhggYeL
aiUwnDddV5GnPRNQwBTF8XpiAbSifOyK+KlHhR0CPcQd9dXn1SMA+M8sTPOdBJrnpfocgKh2WNSY
kZ+uxue8IeonD7PfuzK6GBtWS1pr2pvU3ffIhbZ2SiRyPRLbh8aomRBbGQC9Mks/LpX14IKlQQAR
ET9d5BsL6gNxDgp5TLn1ezuxDnQEnoDoTTHJk1Wnq0VAfY8z9Q2Hsw/MvNrUH7LFMjxS3RDXrXhm
rI03SRuxiDWfwr75ZlvzU59oFv9MeoFaKrqw0WIbpFaGnD30TnwjURwmWO51WjxdVPB2qjkmDsOs
/JL+UUAw0j7n0kRUZq7yS6nwwxalZKarXpWFoxe3/GlLlV7ZDnkGsKo5J/QKDY+1adofx9Z8G5IQ
la5nCiyhEDGh7rPy7Mz8FGvJ7zopgV3ZfREpAuXATg/YFMVITwOQRB/EBI1k6JvQOd4lmfPEBYmM
QbBXWcZ3SfD8e90i8US+L9Ltg7wgSTAqXIMqUP3S6kLSLSWF2EhBwgRTpjoEryqXLNQIUe7dV0ef
Zt8m75di1W4380h3xRiiW21JZ7/V4f1UkgxXA7ILy/ZhuSgMmliNJV9avLzg/CPqeIPyC9MW8Y3v
HfLUk1I+uu5UYvNv+FVHkuOiDJ5cyNMdhgalwgLpR8FJrnX515Rop1DfI12N7h0D9ZoefqOd3gbN
oEGk4ZzZQb03ajcB7lwb+9bO9ri27hQtkidEYFf5mGd+teZFnX2vkdM9Q0JRNmkBTrit7KdqQPLR
dhhujLq8EyUnactWsIEqzqEuy9v+EyhhFOQwF1GVgf8x17xZK0G4M2vdqzLgGhsY76JHerdpSNBw
a38nLxdpGd5qK0GFUNXTCdr4tswBbOSZTW6crr/MwrzrW428qrG66/rm0XI5Ka/VQtgd6ym/UNas
NKBBa/OMzBEm8wfW0frWGPkKOmYTdLH7nIk9/ZXbkT+Y7+ZwZczqO1a0vcUfv7eLFNsfKU+923yL
+vgSxzfNOLLh9TcrahsvzdVnEi9eq05lZeHeW3kHR8p1u82HDB3lkAzmt3XIqUv6WE4MGAdfXrXh
4ms08a2JY+6Yuw+c+vPjVOc+4w6vGMs2yMmyBoNbuHuwhnxW1/Cm0VHoz8QPYMjQY8b2XUw6uKmH
z27RYiGtTnMjNE+s/xKdMunNKfIHF5mUp6OO8VTbBunh6KE/KIaPvjG/AixFMHc+nnI5gq7EcZfU
t3rfrlYrlMh4wDYxroxUWW6VobqRxvCQLDdmkwgP+uJa0TAej0UUbjTOvfoIWjhONYLOGCFXRuhb
AGEO7dzvVyN8161X2Ch+LuvkW+emKG2AC0UEVxIxoBwMLj157O7HSB9JgSG43NKWu8jCc5XCSYNV
vzK/CPHmqk4Qn9nciFkIGntI0jErU7eJE0j5k9EOOZ46mz+12k6d+k0kykez1FcpvGvNKj9wZF5E
RqEGNZYlPMhHZanuWcVi0evIblhUpl+FiQLe6sCBVrcFb4cM6Qd0JG9nMS7AodeYpiqXcg2F5qVt
90U4MQaB3WBgNogR5/mQ7yhvIbLwteEsrFsFF/Q80Fp5tdiPCu05b3DiL7cpMWghwtkKK3pFYB3k
qvwEl0lN6CiSc3t/HzHUZRJZzsFSLs6GpoYRJIRs3Dp4EbzQGcO9IZNtGcFAcFpaCo12GDEyWGHN
p9WkEiTc6XTECtn5kzCukhy75Rgdueg1XNIILoJWbOx6iJReqskPEpZ7L1Hn5MJsEAd13RpoRqqu
BbzZ18p65lm9FonLs6vKR10wYOQysCaeVDtlKKtglspHWeChaO1H8pu2ErcPEMNvbvcUaSzjkROG
Hr5CuIoGNI0CAYZRPqaYU9AK219Wod4vcxxvJ7tNINLRPMfZgRmupE3Np6TSW/xSx/4RKzCdlfK1
BTrHlCogbeUB/MExrLVX1N1IALLxE6Mo8D7bQ+pZ+dJNPkx7igESuB2FLl+QWqYpvqP5pUr15iDL
92nF4DfCJcibzy9Zi+1VluMBqyhiMMhDw58vtdR2N6lON8CNiOcdaPK2aoH0HHgR1uNAqkTWTwIo
QxU+Y1Tmvwk2OoTqp0whWw8IKkGDmEPWa5JVzv7A+mBJsf2700ibrOh3MrJoXKCyHbBP63P/hmXJ
r6uTagxcGZy+2FtgaYgVBW5uzKRmOOjKEXVfrjyiKe3BpfE3+KqaAAuyR9WLps6zItJN6j58F5qe
X6KcoIuelk0wTvGLkciHuTcCWXNSQDpLUpMmeRNBG/tooF+UpYXDb+Mkaq0rOo5MXlT1fTZux6Yg
n6ud6Dy347Nklcb51rA26VgfIGo8RxHU3FRJjyDj8Rwwf4it6UnpHgVRo0BEh+sGv4TXOSyfpJRb
xaLDVfbRfYc/YkN/lvIySYYgCnHxhF0V5Nr8DjOJrBdL3TIZIPBR5/UeQ94zNC7YxV08qxh4OUvN
p5iYKAxA2Ix0Nz0qjbWp9aG4Nav4qVP6CbYYvb2qcLa2XU9UztaFpoDJiwt+zQED5xWYqCmbpy2Y
lq/evcVI9W3m814u2YnWD8kNNh3JKCufVI0uta1IJah7s9tQCPtNK1cLdHWSkLgDF2+5ZzrNY9z2
rU+Z1fiucdT1ufC7ArVGpD8Ua/gyVlTdm2R1mGaoYVF/rUR9t1lo0UZNCvu/J26Blk+SZGQGNVQ7
w+K+DeqLhMXkdQ0NxDlP0i1KH19lSOYjFKYNbg5PQx3fjgSq0C1aPw45Nfs45h6xOJem7PawwFVO
6NS/5dX5HqIZP1XX3FQjQrr6fnHmp5AemupqePR4mEUnUQgElG/q+hLYzOgCIo/Frq/JT8yVDa4z
IKfSBuqtpmFgzp89lDTPrczcpzWAHIu8TCWKLLh26aU+w0nMI3EdaSXd0FzVkbu3Ft7p9OgqRYXO
eaDBPFtwhdHLBLp5LEdmD3rJwr0r3PfBEfd1A2EPM6uDo5V6HaJWJSOTRUWHd9524dQs5j4rnRQP
TsGvlcPjbBKDbjjNdWfrVMxFb/IRRWYGlGDqugsDTLC3EFWZzkagUbF5LsQjOQymJ8OMHLI8elNn
He+ckvk5ZCm4Oa6CX4MiKDRUDJbGY08LcCXU0O1QLuKOKVKCGo0Lf01+0VeU9p+OWT/MEMm8Ccyv
l8anzrLv6Hnv57E/2M24d7PwY9KQGZPF0xRvxUhSIFNZzrkgq1PTZNnnXMx2WSGH6jTKTs7QUpFg
mTy11hjWmelzZtDm7hNzW6/4Lsueo1WC/klDgpNL+URCJknoNasdIbeSdnZgNq8sRsNAHbP7ckjf
UkPBo2PttKXhaxcT6IqEf8fk5HFyxOccM3+LR1kC7+02qgvP39bA2F7jTEmC1qDN6gzNi9VGhd/K
/ATblBw8m9xxDIO8Rcqp6pZHy7Jwk1ev62Q2T8gSr1J1PDgDyRyO6udp3Qdpk9kbMsNzRxmh83a3
tSzGi1H2H3mewIOnTI75BCA981qYC55r8GaQY0I7PIz8xsSWXsCBDSLOUXUb0aVPOddNce6sMnTu
GhJ4HaLkQShrhGl8QGG2ddLwnZxJAjSWqAvi9GpYQIfKE2BRpES2UDaclSAlNS9dRCEpmH2mmrjD
MPZa2lHNKmbXqaBVS4gjXpjHqtcnJChIu8SXY6q+NYVPetfpnjlRjttTfQvqvPXHoZKbLL5UcsgH
ut3kAcTiwNQ2KLxXbIf+oOgsmbQqizf6JQt2RgOz/AqX+EGWwyZJRz3QVCIAqxTWNcbXEn+NzVrR
gcrd8/1Uwv4IYOaa1bG3RBAyn8ORMYrK7MMkz2jlj5jzNa2wK3ecMjRUGicxtTvFIA6hwl6TtWd6
g1sfjYYehszEJukZ4DnOsSEv0ldQXjGsxVUrMLxuHFxtGbNHjdAGuw7vdCz0uwFb+zZKZjzNl3Tl
LaS0fKWp+T97pkqFoM4oRbTNYLT70tGp/0+k+7jBiGqBu+mPZCAS+03M4ZhjnW0f6NSQdpLxOo4h
SbgjjSyP0YSGLn9+j9LiYjZuehMZ79Jkt2luvID+hOg3NgYmHqJFJvMjbhP9ws0qhmDywVpSdaPG
DFsF4qkKWb43z5UWmEW+VVV12pQqU1eLBON2KZ5Qd6r4gWd6Jyzi3dmM/dbOeyp6dzMQc7+DzEhg
IWJJZr0mSYu4xVfBuyd10sMwuxy61rrO5+JrGuYaNTKQgWb6ijPUfUM9XaUzQQtT434V4j2syjdX
V98qa3kXFSC4vEtPo4F8eWkIklAJbS5VvjF9ytdgjq6qjjjx2NI3dsl8sLalryTzIzaHwEr7i0lT
b7scshgFYlQxGR5z1+Q1jC/itK12bWi9JyHV6cwKul8KTDklwriGczvfIE/a0X0/GifTzl9QR8md
4NyQEEohw8uutp9iTNCbuh5Zpzm41UMmeKbD2jc37bsC7lSaD2tKPGDqiIQLYr8gKIWbNbfdazQE
RSzSvnJNGf2FNUpK0DCWynzZRGl0R9qNe7BKZadgqe1S8UFC+IkMxNVCO74kE6zXkuDQIRVPFld6
D4ctjcZ0+EoTIGa59Tiq/UNTWMhK6Wxu6eK90HgqvHZehgOiMl9duwpuToRTpNnHotRPzMk29E0Y
EkH18sOJjyLrd/6krHhJiDhbG9JAhmpw0z0lsNpgH5pcIIGiQ2wgKLN6zr/5REQOKi9CJJJ41yoD
WRmZ49llmfplU1P5NkxiDNFdLbNO9qZORzDXyjdjspLNhHrVb91R55JD2zC1Jq6tTYcKs6LELsq9
Far3fQXWruPLyhC4P+AGY9njkgS+VsQTPA8nE0Sr2Fz9Sc9KO1wBDA/wj2l3wH6REjB+BNBQqv7c
lpfWlMN01aPbIaTZqWp0z2ik+2rJhXyxq/ogF/O45mJlshaeRobC4LASg4Wlr/U4SJM0PFq98ppX
dInmkhAA7Jz3Y7si4Xv1rlkT9+YckIJqRy8YBHDV0YXcHPQ8vy3pi5O8HO4jlfwfu51K1kSGHiyo
r2jb6MUlAdz0nhiL7hbM6Aeab4A5Fe5CZ3iHC4a6SRlfLStPj1ZsXTnSdq6MZl588jlmPzNmauop
oSsyGTul5ZqQ17G2MQxWAr1K97hIsjoIK04ypmJz2o6qZheJIdzDIPfW72k0ZP2lEh9zDDjrOwOA
uhNXjTLLgyLjW+ZrI7nIZAFVs4Jos0PPaxQHB3EGbUXiF5TqGdrHzoVFdVO6Bcl1Ga0XlwuLcJVj
L+JTNWdD0JoNWV0ZCNBdrnDVEkNDEy9avrQ0VrcN1AnwRxgX25wo0sjFpN20jFoVaIKJ0eHljeud
mCAojf16eRD5XaKbYkfgIOVv+dJY21qVJwR7dTD0AsKcoqw5YCNz7hXRx7+c1lwg5rFGYI0w0Ojb
d869PhwUF0gkneaxAVkkyvvB1NB1Ly+cjoogLNSnK6cGbOGkJmQ9QTGFEJcxj+qQILa2HpaSSXi5
cHVUjffBUItD3xhfQof5a8H7gmYCLU9h1tmugrDUnuaruesvwas9DLFkjQcaAt2NG0NznJMDA6wL
kcf3gu74hsm3TxFVG8yHSmWm+IYY+58kncdy49gVhp8IVchhC4AEcxRJSRuUQgs5Zzy9P4yrvPHY
3SORwL3n/HEKrS0JfiRFBCUtIEJJehTPeZ6Pm6aIcqQrjJqC0H91oQlxEHxUExBOKXKCqzW1PHSw
2z4i9E4viEexgn1GRNVQCsD5SiDZqapkTqDrl7rwD+iyVCYYTO90jhGTecVvOzqjIpFaPSKaMoDD
k4hw1ARDtmyMOJrpdmxFeV3N1j9Ks2an64TYi2UD4yK4rdCRolO3GTq1CF8vOS4E7CxDCBbtIbJY
JUjk1czpNCgdQxttynkJ8NMYozeP6qXsOKQVC6No1HZrtsaVXAB8WhJBDmbLHCpSb+JY4TqtUYbq
Dd02slSHsHJcfUqHO7m60LaYUPTgNgonvdYWW1PQMw81tOBGaty4s8p+2KrFyBsN048PnJTigAR2
kV6DgJCDdWASsXKWJhlemm8JGzlLwWioiNDyI88/5E1OYrhUQ5bHEYFRLXR9QshLB50VreWAHYAk
E8gpuaSVrM2OSRY5WmTpK9XSE0fOUgablGgQEOcuMFGWLN/3kA1Ie7rmOS012V0kXsRCpyM2ntcw
qUyKy/RosYOX0buiUVQ96tRZz8rPyPPtJxUUif+VyeqjbIzbFK9wBgd2kS1uaTlKEILpJGhp71VL
Bk0JhGawTNKU8d5myrPJTY2KmVh3MQ4k9jSX9xApP07m2XTSDO34T1HfEUxo7dkUv2fzEPf09ZxV
NQUFAIcxPyz5HnQR8rpLIL/pRJjiYekPQ3ZKQEqNfSduBP1G3EWyIUZh0O/E3aRsrAXRsndFuhmL
E4snJbgi+ObP8hb0sEqSdjPN+0Qwj9W9wuIh8TGXMBVkUWQUuJdRRO69xiZLMu8I91WBlH5b1a3Q
yZJbKcU1J+0UdgFA5MMMUcIhiUue4qAf6S5yQJVWiv+Y/e0QLlIjkAb/lEe3BhB0uE90elefVLTg
rvrJVcke53dleMvVuzkdOvXhz3+++tSM96h+K5JwY82f+gCZRxKysU/mfdc7CbEw1kFv9z79jHXU
eqF5GAOSLPZzxJqyt+r3Wr2JVG/QosREbq2TbDX5vRM3W7FlF3shvSSw4F+ZPGKSlwya18F7youo
7+XqRyyehvQvBzwirIUUhdPU/HUt0ZbXWb0F5V+sPsk74QAhXk+igPIzDL5bH6qVAUKgHjmhxHyA
flosuQOPdPChZd+i/ybL3z4QkK8+ZOmm+MVaBqyMK5dfuo8iO4HVkhKZhRf/JFmG2Uw8PI8ZgQhj
DgxPscsES2BRwsKCK4gDEB2xUuWnRGdPGz0yLD9GwlvGOD7qv7nwICZYK7YyrdPkP4XdPkEpi5m0
vVVk/1gXv+ABP5ryI+JxUw95sDYFJ98lw5oPs1deRDAteT8J7bVWSLnhmpjUMdoowTZXT/zJRNsZ
xnk2zz0IEUAAufUD9pB6E1EhFfREQaNDFJZ0uuGzYxOVpMFuYkJaIvYL8uoM4RPzvC0C/luWhHIK
+S7wNbsfGhp935rhWjaXRG70UrjvGjAncsxgUjepBmHWgoLoX6glmEh5pKuPkVzKSC5siVEqNFK6
oxHRArZbxAWMMM6Q3zaqTqfi5eMlMKfWq+YADNmLZ5LyYpA1Znlo+1l6b+X3kGHjLCbnNLmk9Wcg
ht5oHKpi244rallbJrRJWcXdmRDLPjpV03aQ3tLgRky+QkNMLPxYPXLKGVvWIRyv2vjG96xVkNr3
jVZTLSi/E4XmFqASBJ/bMmkNll3VjVP7/A87H4PNNaA5aVA517JvXhEp3mfVHXOrGd9H8S9L/yT5
l0oZOJRP4l0dbEJ2qvyJMJNt5kzKdRq+xqrkiuUz4UJH3kTuHexB9ODilKxdNX0TueSEsDnJ7K9S
5BW6/jkNF9TKqA+zMnQ5+OTpb2SWFtPQVdlX5Bv3G7UIPzkcdoHeidPMtdAsU3rgoVxh/2mdIgYN
lB6Gm5lvkfw1VO2KjxGe2OWjEEX0FTs6m9AYPhVUlDkRD+3EIz/8Q0+yisZfE2t8PBJLVJKDMFHQ
o66Xp7zkS1rey4Yzp+W/V1bghBJ8qX8QR0YzYuTU/tdPj0b9MKo/zXw3xVfRHNPqWU7nUnqL81Mw
vlT/q+azCEGoR+tVDvK+ALfDfWPjZMAMEhToefMrjztgndNJ38JHU9d2rmlMWQR7PBaPhREvEKhI
+rWxkdnXcyt055zzCLHfwF6r9zGdYjzFX0P7BQe/AtuyGQnUGyV5xLUEThniYaW8o8t/zAyqoPZE
AelmbZlvOPMbpBTh/MLrzWocEFzvIBC0GbZIY1gYw6+o/UvhRFKJh6f67usNtcGOhj54OXtMKm5E
Ghem0fJCZHfVdMObnLC9+M3gKPysOYc7zim4TcbcWHWlcImv4vMlpyOM/lXoQaCXyZ7pTz0QfYZ+
rCDEzSogN7iagzYjdFhZFbxNqEmXhDfEqCy3uW8zXvDgE9wJGdR1JNKzNYYTNWrULFcp0xIfH3bp
glkIR+kUIlKgBnKkZoTHDpWIsOpwrdAYvY2S2aFJxkVSz2dXaY1jaeFKFB+TPO3MIefRR0cJ36+2
Ezeb4nZ6uW6VV1IsvWW856ANkEUrXa0dnVvVL+pV6APFmyC6WIjBJ9yk+EBX8lAJpDR71NzBClHr
ioy8bc3OI4hcEOTTXLNW5naMOseqBsfMFajtxCPuCaXTR6DxEhvTqk0mm0YvO02epDR1801oPhMT
5TXKY50UtkBD+nIfmLuWLMXlh5Mbnt7xMAXs33CAWfdrRXvDOIjxedA+Fd7jov+dYBDY1BwBqcnM
xISzdD3NH5NKvgpJ7cpWmMMNaB7hwVSPS3ZLS7Y1L8q+D3wfJODyC3PRihygJSLiMQBvar7l0NGJ
RhIBWjOU61aAzElCKopsdZkRUsJbrbTh/0PUYmk5LVa5sgvXgxk7CghNv6jwI14U49TwiYzWbfn3
mCkB2ieFN2X5eNuJEMBM3bSdgd4HaJbBuOi5TghuFeRjMF7U+p4wvcaMUtZv3X2YyP3pRHEKqHGZ
ZLvBRB9Etz3GdMfikdKgA3vltyR8ZjLefPFbVL+a7IDRgsEt4JHw/zLkTQpHsw+M3HE7AM8xhiau
wgMescWkuKRokXfgouHjs3WFI8BUAs4rlc7D7kowmhNE81XgqoAiAdRJnRkWX/WVZZw9IKi6D8F4
StKF7XuXB6Sq3DgsI4DETy3CiSUcNe7UBlkEra74GhCSpICRRPargbWjnJkAvuHY6dqls2J+k8x8
xEXCHbS8c/K6NTSvLQHAZNRvmu6OAi+w1O0KBBBi0HO64wwudUct0In10VEwcsptw1NdijsRg7ff
w65K7438PQeIJEDdZLX0LDIZfEl8S6JiVww8RdPooSXgdx1WejDit6h2OAYQ7t+ow4FUmsmtWetR
6Y1ZsQ212SMVxptAaIOUQUdWj2ZmXU2Uw3lNgwp2a9LRoah88or19YyeTmxN7Dt3NnU8pMMZ792d
5FzCddRDMM6e0Se3pC+Pcijgz49Iu0SM30MO9+JWbfybbkmeoTUnPA+nlVxKxwGcLsPg0DbTuusx
xED/abPhRD4iKzFfqZgb1Hw6SLG5HscFUiPGl2tGz9AZRMWDIo5bSxIVNyHxgJn0CMXuvZIN2NLs
mDfNIagCUlFQbKutZy7WUVN5VZL4ISbWqW7UO7rIk5prXpF+Rmn2reEgNJpTRTIecRRSSM91XOzl
EOCdwTQVKbUKsvkpq8RP5uLfmMCKsAQcVYpYBWhRzHmblHaY6rMW4r9KM0/5ELyluquX9a3SjX/E
gpL0h0smjo+BP20lIj0gxKqv1AJF5vhIgQFRqelL8y9n+2B+kHPC9vZFzjxMu+RKCt/ztsI5VVTf
Ijx60qsOhhkSAeyi/1fHe58oytnNrHWGxsoCsFzaelFNXCeLuCAvmu8RUfSmR1deLL8VjBLNoU7u
kYrNkeO8KO2c9GntveZ1yVTMFQHQgbafi9QB9jHLT9UmW3T4DNRTEz3zmTsMUjgVAG0B1Ij6RqVO
dRPDAv+lxuFkHqWdTYWE/AE+49KmQzrUrc//lTaCNgj3zCdNbrLsB9PKeBFJjxOpPL7CrTp66GXZ
OVrDN9D8CiwR/pXjtRy4pVwlWYnKI24+eas5iI84cFwsC/KR4gHAOkBu5WRFF53018kLmhOvkjcz
NdFcwvNSwwkFqzxA0SSrMLLkN6JbotrNVoJHI29U4y3lAM6kxO6Uh1zvJADSZEsBzNB5SOP4T0Rb
vIb2e/wsJXErrllHij8ledXUCQqrwtwgO8D6HVZP7ko7p1lLP5vVkUQqN6yd0qltZKqDLXK3Hzld
TMvjTHNQ59co66SfFOgEMWzvVekBxEnJV/GqcMdhGwco1dzInZNvLi9XCE8tAJ6Pj6M8Kkg7pf5e
WjsdxlpG8xFNBy00nNgBrjFWfesKv6QyYUDIm5K74Fvpr5mFy974TDguousCGXQ8Fcj3x/ExzHvd
31rSOVyhUtQvTPym/laPuywkne+u9s9qZg98y4SPSH+yH9XzqhU3k/UoGedz6UjZN78g68wGZh9v
yI2ffB1qlyw5ykhS49247pxI35vFqVVvZVnaBi6UZjqLTuuKhssiMo3nqvR6cT/0T/5YomwnDb/u
xSQkrFlr05keVdFFDMqLwJye7eKV5szyOvV4cCh9Cw8jLCWBXUr+k83/BO1ekR7qPCZEWP9C/9lI
tzD6Y1gfLE8Jr0m7mbQbLp74Eai/w7QurAdzOJarD1066bonjG8cxqJ5NVyB5/63dH0qTk/xtqWH
9GxUx4CfxQF0S+/8nU5reUHxL+L+k4oPOiuJ2GpdiOLIhAUGaebK7sqfQX2f2n+14Bm43tWTNu6E
eE85du4E+CIeXUbE/170r7nzIErAUSj5aZvPUmO62pbRru1+egY1o70RB0v8bWmb/T1Wj3K1Sawv
Pv+VIaGEvmIEX74KL1kPCJfjt3Dy0mRhh/bmKvUEmr5s5lJ4eZ+cbrV49WvNNfPLzMBq2JxHLZ+D
4crLb1f4dq3/y3sPuU3AsNhZL6mrnL6/Nmy58ogcE0mSwA7p6WJk99VBsyCUN/A4tlE+W3+VMSfq
Cao97lqv/POlCAdRxGKLdKAnmsfLQCVQLtvGNanBwcWzlG60xXcRenrWM5Xp9ijndgn6N9dPvzmO
4StvvpYnLR+HlRnhOQKw13sILod/ylBSVp/UKUbKFmzM1uxfVOUsJu+5eiFyM0qPg3peHDz5dLXI
uAsuIZ09hrBayf5XUB9ZidibCv5nt6m2ZXMK21OHwnI4FOJ+sm4tIaQt626NqHEsNtmwnYQ/Ay1G
LYC2R7+D8C/yEi81PiYmzE65tMXP8gt+XET5ScGmoyGxHJtbmV+qaku6NWSM5plEqc1En7811aVm
bHpHjd1bHC/bRniGLgeuK/dH9kV+41PPqZt018YlCk36KPyjXL8juUHvZ5OmbTO5cBSdwnTTdd5g
PmgIw0byDBpqTaCG3doRCdlyy9uE/8fmQmItrvxtKJz4FMLp6z9+Gk5PxsjyZcq0f0SQh/dA+fOn
dX/rag9FaPpegLWCWbX7yFqLDXEsq2httAzS0cXXdtFCyrBTMyXb+SLKnm5+9Cb115DzRefe6xCw
MXAz7BX6LqpWs0YzI91L6h58WmEXRFFa6Nu2+5Yzp+p2VnDt5v1kf9EVhrSB5WRHpm8G8TZl733i
+SuOVuTm6waCyi2yVcJmmTR/zap067AkfUFAmQ3t2kB6yqcZ2e50EEjS0LZ6xsqzq9giB/WXXUkM
bz6nQdvdiJ8pRXSwkId7I91L/qHQngoNOPNmzD2ShDUMd/j40Xz0q2E9F/u4wM7P+XzGjgoO9Epo
ShrDXU7xFB98IezFZi+wN8fxTzD/5Bh6BPW1KMdZUJzAldnFX5zOOGz9TWdR9eYsv8Doqh7jnaNR
bmIjaF5ryFFnU13ldJNkWOqwEzjLp6k8GNCpoBnKM73GUCaPiSBKy/vSwcSZ2jxrW3r65E6c57r3
++C7K4MtRiSrvFkFltaVMTxkTvNgQFLt9eWlqV1D2gWBd7rwWwcOF3q7FtN1jgqzhPveEXBAaRIq
Bi+qPXMluAWKZWHTB5smcaL5WWlbqz5lQMqWzZxjh1cAvoq1lxbKTwga2GJ8t0QrvA3Fjhe3hQrS
dl1CgrOnyE7/g5DKxgKxnk17tL9NV4V0PTNGNySsacZ57Da9Aoy+Fcggt9ZpeiH7fAwcP1s3B8xr
tkiAL9WCXuAC1rFbxcsw0V0k42BxEKPA4pMoim2SAtaeRwMUpCB3UHu16aXrTwoDj/HSFSYkHH3t
Wq0+2pZxFqzdQ3DyfzSkYUo0+2enAcKyUc0F5sFllRUIbau9CC+aueJYTN8MJqoN4Ta4OQgRQ0Gh
OSpkKSKqdY3i7CJxGiR7vb2nOL1dOMYEOfcpHa9G+WiRdiGoYpX49vnIG2VTyF8ShnYTFK7TdmL0
Zk43DvhhckVecmVbm08UjCMnRn5oowtvJur6TBnY2Z/yTQspbMMoyd3G65FVzjJqdMaHMO8LIr23
s3HQ4lPJjzbFnM77kYvC58CauD2OEa+vCW+L4NNJhKWN4zyPb1QVCuk2TF/tkzmGnOYVjzQB+Yec
hHeYYZLv2jvENCigQsYr8wzohYigTse5C36+y8NNwumESSE7CbwwGi8IRLzC6CtQ4yTfM+YdOd9Q
qIiPZOl2lD0eRiLQ0Jv0VLmPp8HazU4CCOAhCuDhpNjDMWh8702CBMdfg1hy+h/zComrO+BGhlNx
CK6EClp0epiEKMgh03QJEbArlXU2PRYvJOiWfmgqL4ESVTYKfwmpYaUnjlh5KaiA3xH9fdavTeQS
NJ51TtXulfZMgyW2WDZrViw6DrGy/lP8n1F+kf6IJ9PcoQWEjrpl47lda6ixyZcXUVbJ2R75SM3v
kH5kQmHrxa6C5FqF+Ip/ucoJHWrIKa/WarRqIlfPiYDpv8zhJTKuKgtQBnOiqjdeGWcIPLPezhHs
SrIxxOP4N3Kah1/NeBfoqIhfk9u5WnZfhrj5M2iuZggFs05c8LzVVO3k7ChLkx0OZz1/57jU1N3y
wuv+h9gBf+ifywvV0T7bOBoy27gxsRtD5Ou8LEuCd/+ywkMqbMWJ8pTPPllmyEo8TeIll4liPerm
GfOUMm1SKvYc+GX/yJpgNyVkfouE4UU9FdceKVH0k6xMbrN8Psc1x6t8RGzImJ6uZHeqPaZBlxwZ
n2NE2cbKq2Bl1CBxuui87FYG8DtLQhzQ6G6+hulolveRL3vsj2Tcmd1FITBSpVrH7tCfZOuWN4v6
vamtILFQtvG7WSzQ/t/UXyOesMjfyNVWu9bCJRFPNBMtH6DqrzFaBFXClPRh9Vdty9so5zuj5zXv
0i0Nuwt0KmDNnn86wgLS8QOCydG7E2uPKj9K4YZcAY8ST6VL6S2/m7xZLgdFuY0qyar7RH9X5TdK
LOw+/2jr92r4JLp37jgwW3uIz81w4sBlxlVYUWQ3hJmnhmq6+MEttO4WbrrJye2ejejSs8VTatkc
Gn83ok40wpcIYeqC4AK05+d5Z5pej/O02YJBO4WCm4KyO2u9HEBTdB7S/yZkmQzLYhekqP35BLq/
mHlvswSIw2VrTBVPKdi26Z4Czlk4lU5pd8IbGXErjhedmbQT3ll42ZUnB5YVPYWwM61Tiq+vupbK
rwoHkMITTBIQH8Jn2bovDdD0c8TD3i+/S/WSzEzULyTO+bCSKNnKgfWIQ/quRR7d5xjvqh8iW3Ht
bEWDBW/faIxKuBJE5R9Q4iCOjHsEKyNRsIp/mfavIMifGMfSYVnDCcRVbgX/jJDYwc2I76zfpSVA
/jWqr1VyeCws6TFoN7Vy1XDUJOmZMgf43kPUn6zwFyWA+K1yQ8zS2sphZAAzuCTUhk3C7cyPWdGY
JA9QiU2KzOKsN97ISDqnLzXYy8J303B1cWQWN8aHyirBURA4FAQu3xXxnSsq1xlHx43aeOnimebp
Em7LLYNmoMm2Ghs95MGjV3HhoAkXgbKF8SSIh6H6Xrx3McjgCKlTqjd1VLZq+q+yLsnwU2c33WRM
wH+8jnQPcJmj/EvJUFGvZmdg8XF7B6YXI1L6RTmMqvBDJju/cckGJL7M5dCgjdAIjxi8VsUSAHAf
g62seYJ+oVIN/gRGhwdJBEXF2wUj8SgNLAtrPUbztgetartjVr50C506el5dRBTggKOpBDfLH7OL
mERJoE2v0Qptp/VGhWNSPbr202zXnb6Og72i/A35H1qlHnKROVZTfpeFLUt3gt27ue+lDc3VO9U/
1dM9ab616r3pnoP04AtRgt2ceGF9kJRdRByKQe4Fyz3cgSriU98q1TPvMC1Nj6i9sgIFBbDJQGdK
9sxIJS4Pg7Hz5S/FjjD1oBo91C5DmvLTrXiO4wcxEdwWnBnKlaxDp5IEG9LYGerAHpp/cn/A6wnh
/0eZM4txpzOdTolLQgu9f79RTWUoIcjJ8Mt25cwtn4j9K+jPcY3KXX6OoCDBRvcsaytHVxXVSUEd
hcMtx3rihK7IHxgtl1yFUD33vLHcJ9BiydcIErv8GHwdUrhKSZ3VjO+5+AiEyyBdNelQTZxZjPnY
ce0ezFiavQyHjL+IbtJLqKwlmhOVb90Ml98bYdZ3ovM+vOYl6TEpVmFxS9DwLMuaInOykpFetKqX
2X/SsEs4V3xesVPXP02ejoLMEn94mjQ3EKchQFukB5YCZHBcy9dJP7PmMyS7k89ixN9YwQZW0Vum
Hq1NXB4NwEXGYAQXOiJTSJkYWKs6MsEU/j4Zf3kv8/FNAKBjv9aMy6S4wp85r5OPLPKmctNo25T8
7gWF6KgzPbWmO/9lhB4Udq0ceRMkeVeLW9M/cwZwKkwYNCQ2VravUuOZrX7kYW+Y9y68maRs6pu6
9FKuREN9r4FaNTQ8rHJCxi6rvZPlh7/07I97/jKqZAJ9M7HLEUOpBH8duDRJFivdQlZmHAFsqvVM
rRVLf3nqgCSlbRlcETwjkyXYI/som4uu4ASyDSeojtZVMFw03MIEtg/ltarrw39/OYav8Rlkb/F0
DLOfajgtQ7IWUKScDOgyE2csHhqB9VDAYX6zuGC0OHKWKR+WvGNYN7xh2rTMNjWHjA3qQZtWw1sa
+pyzfEzCTs28yDwRYJLSg1h/yhFylpcqr6rea6zH1+xk1ZkTJVy1eA2vbJFuGWyG5H1eAhI5K430
e9jo2hkWs9BX6JKVZJu86el6+cwhLCLzhpnFCUVqMzFrTps8uOv9v5aflXvDkVGzAQKEOpdoiff9
ZfGPA7xn+vAQk20HLUNyyWdHZEiLZOZdFr8Z2XvVLroNd2iZbGHm8Gxvl6dZkPf1rn8Kn5zmtFK0
0llpGDIpXoe4MAqvLdABHhZY0yCsL1ubzXZO76H0wawgTRs52k/FIe8u6Jagbh+9w6pYf3faj6kA
lMCVLAQG6sVRIMryuvyLRfiDeP7gmxGKu0GTAfEUUKDKdRTPaMz5RIBcllO2XaNYRnb1aSDoadtP
rsHR2GfWNpjXIfzPFxEe2DfQGTCquj10HbVKTsTFkok3VT3H5QNAuTBQlo4XzIaRcCboEzsMPTWl
h5yKombzukBIVfIOWKcrx9I6FtKHlH/4xwLkoL4Sk7uWUEY282cMHyvVb2byEqyz0XrydKxpqcHJ
wYQ8oPGJRifTguVVScNjXP5OKqE9xVMBKkmb7worpwVaa9UH3e4dnRvrk1sKpeKLr10PKHLajemJ
aKL1VL2WzXkEb2M2CMEa0ZJhJpS36Mo4Vnc1l142fhJ3nQElCGTl5F8+IUclxpyOPZjmUpuC6GDT
j1eua/6y5eas1/qqNx4sO/h/VRKS2XyKwA7E83I8au0mLK6lSXlmsDasR0Kirn9pJTeRN7RYR/16
itZkk8fJvykhmas7LKiLFpIYBBngH7Poo+lsSDORWUf4qvnHSfVhZp+Ik6Ej90V1zsJvHYUVkc85
AI0RvDUo3FXjRxC3hXDWofZCeBQmFbE5ivItcr9GKEv8dU5TvRpSTxzD9YNzn6yXO0GftxnYEEny
MKPfs/LP194j/6V3D0vfUqbdpt9twHS0G8vvufsUKDvBhMJXs2DZI8Oa+Kn59xDD+YIOJNJrWeUV
9R5Uuzq4AzU7JC+yH67MRab6hQSMQNiGgZK5QuTi4bbNhogs0zu4fJHtCUqbKs8PCpJ0oOd5biKO
/lMl5Vt8qBTBZk5ak4+Cs7pn0vXBPYxskVz8LZxCNzIOWg9xeuki0WXxoUZswzFXfVMbZ0flY2t1
l7akXwu1Tfom8Loi2nWwP3aC19aoM/8l5BXrvmxrOe8NqRK+PztxwOPJXy8Ex0EDV1rL6VonFxKj
87NHg1+tMUexcizP26R+yuU9a05F/mvRbN6xuWXJXRQ/NPx8vkbX89eI6EcO+IHzW5tckjul3HSU
W0DN4macCtw7brjsPEgY0LgFoPn860sZNgSYBNk65974g5oZWhV4E+FiGXuq9OgWoEhEM0324wrE
djob4S0ScRJu8UCs0vwaut+pj0FEgJjFAsARn65q8WSgeCIsaqUqAW5ey9FUmWL0VWKSxO+M4QVg
iC1Xt/Yp+3ZNq2c9YCgkmGM6SgpnDb/XSDHNx/ImFuJJtIDw2DUbINNketUce01wUv3tsnIvSwLX
BA8idz5ADgFsKCExG9m+9GFV21lYx77lLL+ADCqqQzcPiyh8esTWpp/uSJVtpTwTtCyCTFD63R6y
zCNJVjJWpXnIlpEAbULZnXWuqkL+VhJqrd8MeV/lx0zbhBgdRbl3l7uhlyl4DreTdBvBG8zVksH3
yqV1qh/ETyLqHLm5Id1dWQy1JY6cjBedCc3QN/q0LfUHbYp2z8efZFelfSr0szfrtDyZ8t/ySRjK
mzI88uC9/op0ot5oGYFNZiXkpBJIZeUOeiXCHnDy+TdG2Lyuk1/YAoXDksHiEfwGyqbG85qk75Sy
87nFMEedDANgDwgsD8bwXqnrcFozWRCVJ+ieNJzM+oTvERWfYeN7g91Hq5icaky+7XoUdtNuElAz
lMQyYUZPMAqp0ZWvV0LD17A+wMXPiC9z8T2wrn59h2RwdZTLBIORWnA0j1azarpDa/xm0fv4VlUX
jPgmYcU2BkX+tASicVX34yN3AMJEAFiEOA09gAAyTGQitqzPrL2P05vPCBePaA4YXnN2Z6/aDBzs
y/eOuHDB9gpDRO35TaO3PbZXQ3uK5l6N/grnOx9YfCfghRGX8rESt9ri1zuGLPK1mTsSi3TKumME
Z1/3zH0/FTw/z3r+EpSPTv9Dle/3O9n/VkpcITbon/aS55vePxc+x/ffgYcVHeYNScqquEf9Lh7d
tvot8RghcecGrVVEAuaxtZDWc1SpC5n36Mza5W72iUyN1h0DvL/34yuKu4XzMZK15u+mle6hdxOJ
VFHfxuxRRX8K1DDaf4snZAnDmmFBkprXnOW7DmnszLUbEjOnpvMA27Z0JbauJOR1rXLnvRWEVhgK
wbXAZuJcM1p95uXHcrjq7RfxXvZwlVveLKIfRczDXSMzNwb4VW+mBhJN/XiMbrZjWEICnQgcC45A
y9Nvu+aOSP4MLKwzpaVmwJasb8zxHMq/lWHLHbTP0eohDr5mii9Tjq4pK9yewo7A/5DIT9BKwq2I
4LIALJUJp/cj8K+MDLMJj4FjCjtuu5Vgpguaf8q/OiTA+cjPDcUHsAyeeB/XtTsm0W5xvPSYRDNe
jo6kloBW6H2Cmi4xj5yJRIZjA9IgDH5k5D2FztFVnhqjAXjzxmQrQEkqbovAE8s1zGeO456vQ3l1
MBHRolcBdUd0wX8gxYwY0A7YVFQQm8w38jF82KxeWwLsUtI+cgKDdpJ0VVk7Vf9TqL7rmWvyMLjD
Ou4OhH+53N/RmgtF+2+XAf/SCI/J41PSXxaBtt+2jlhuK/3ZS+RbY4tQx1fqv6aeHf7PEt6F9D2v
VhpNw9pmFImd8xiZNxhfG8RL01bzujXtri5iDOwbvAKvLw5d7R8qQDjzlNxEgK3FRjXh/uq5KpAk
qfVLFVsX9Z42vS97Ic5Eqz4ve2dVfzd/CSeIBqQ1oxWqi7NCjClBPRASxU2q9mn9T/NPYFG0Aaj5
WV2u7uWuNamfwMRQGTfoN6m6mYh4V5hYgR8AqgyTFvfgRyY4UAr6tTRWyNLxeC52PkRLrYLkr//x
xS/T2oeKhMntO9dPfDLsMBFnLQ5gd5H/gPrFMzFnjxFFWshtsCQayDtCTiiIcOUXvbCqci67ox/w
NyJN9YtXhIc+p9J2YcY1kVssZAIkTS0usM5OBDLvFHlv1kDqHqI4Fb0sTneQRCW769FDGVjt9B8Y
KmIj/j3QoxrvVv8Vab9DhexP++2YsUiDcSaf+wvmXnMEdmRv2phY/gUaXqBbVyCUDFfEBvVI2DXR
Pj7brnJLMDYDTsfvOxTJd+xMrXGY+jU0vYRVD/1ZN5/08MZ3as5QcoxGsZW7TUs1qmJXHzkn1hgH
fHT9upr+6ShiUlDWqrvUbP0d0jvJhIhNv+rs7GcXwMyeIS8kjaJFCjWM6NdIFqzny8KFxW+t8D+W
zmM3ciRbw09EgN5sM2nSK438hlDJ0HvPp79f9NzFAINGd5WUSUac89s/rflao33KhUj2Isc9CE3G
uLHkXgrKmirc0lm8LXn4ooZX1Zi3kQJIeuzkS/XMHJQhKpEf3QixUu8m6UOJYZDZH0oSPMRFlVYc
jB9m5Q41xoFSAXNfvJSTmq7BDd4b1E8eyTUxlVII98EdlB3zlPg2au02xh1ne8T6we4ktLA2mkoI
57Q/8QcFSRiUtjvlnzkHySbEm6YR47VdjF33PLPS6j4At2Mce4bv5Grh11uNs8PA1+AVNydSdjcM
Z1urOQKumPwsuGK26E8Z7HSRZcKGES4XpbqK5z0np6NonhsRMz+Rc8NLUIc8SwFffvQQ97LQm8Bd
qctefPlD+NaRgpZUbLLxBEJBCALIjnNUZVb2mK/RAtRh2uGqNp0PeT1p9b2RniviZoZDWH5wKGha
oCavpHySWMzoUbmyA4RZx9sKO21fM+KGFXbaD7IRWPYQgAJmCtcLDlqtvmLHo872KKaueDC2ZEiC
MEBj8XauZIoJEfbUCmsSv3hF0M0ESY/uErefUWY7PTI9OXGAx6UdxbBBmXWBTmPcaghSD0ErHFBJ
lo+GsT5z1V7dtFwFYssyB2dLS+yB9LJtLZnHEAzVYWaaPUd2OeCBv2FB4MygISUFZfRd9a1AjWip
f6Ymu9x+NW0QMuz0IKD4sTYlYD0pzNs+Jh1OPDYgipK1/7RxA6nVj6ncmvVMZBPVj5t0zF0hSs1V
viNU0I09bPMA2G5MA6RhOsE1DaTxnr8CR3RbXOnHXcF0HZnbz/xmdUCtZPHijvajz/4irgWoA+Ma
5ddeB3NFo4qXKbY+Gyz6GoYUZ/knZFHT4HE6sz/7lXQIGXl5JuvoiWavZHnMzmNBlhiPUGnsA9eM
IwC7KsK8v3XrcCIcF+W1bcmhbr+rD615MWqkISBp5syQjzzQWPM93dJuCSwm22RCZLzlKX0C1zaG
HQqPI5gZSfdBaVkIUwawsmsefhrAjpMBfg9qah0oSyqGQ8m3jLG4/A1zGfvUTgkf4jAVP6j7JXct
hI68lZUVls4BMkQZhbqqgOPmLOXN1itSjb7ogqYI9+kfJmjatrfqtiS9ye22dnpdslddeVpgmYWd
JLb/erIRpPjKhbPG8y7SPhUJZ2v72YW+JqKuHh0Kj4QAHHl6JMJPAN1vo5EA2doaSOIFANYm7Yam
Ub/OA4Z0bzHOMcw+JYi8xLvGuQzme4s4YyFtNo1Qj/OKLDY/ZLrwxiUeWgMUCX+SyQz/Ly6/ICA6
fcf0IIVQShwuOX1687Hjh1C2AzPxVyMgO+uoRSxd7XZilZiYF4CfdPPWTN+8yXLuYqtWpW3+H7X2
Mlg3IywDmWgW8mS3Le2q7ZoDA08ubkJCfDB2wdVZBbzDubOIc0GtgkaXoAA39sbRQ6PVugCdfTA5
b23KktAZG4fbrttZBp9k9skQSRPSGl8r4xwVkFE8HRoTDcGlrlV33xGCbJtvMEtrIgp/Qi/yk3If
fhlCS3nswZb5OFNkfsheZEsCL/mQ0BfTv0i3vLvDnrAdpIL2Z0Y+/ChaBbNNWnoOQzB5rEFFtQGk
RJr4zhlIxvorUSwqgPmVbLrVnf2RRCRecij91S0F5kafK/s9K7JCenXKdDgzGkrD2R5ee35VUlI5
jXJFYYWmu3KRPAUAsGukrcNbnNanckVr8q3GHnpyqb2kOEIkbs58vhuYHeqq3Xz/tt0VYpY/6yPH
ATJWr4tzznCmZQ/6s/BsE+cxHMRpraY+19GGrlQJUwkOdedPI2qIqEuG9WgpfSf8qeQXgQ4p7cJk
1fpOpXqDzk3ATyfHW4VLIcWiVJ2sERDwNpUytKa/qCDRhEP+ltZHMXqdHwVaeRVHQRyfyXNst0ht
HH9cDiohFvFNTVw5vgiIDY+F0MegjNwp1NG7tpcUAbhjzD9a3HE5NtZ7BwRspgTX5AcHjbZdvjol
igS+fCRN4T1GiSxcH+VZtW9mta/yu9qW20G5Z5YFcY3+BNH8pNVHAj23LELxE123aM53an/iV2JT
8Qb1XHAEdsyTav6n5V8hsRo/DVea+B4YwreY2Zb6XVH4MAuCV1yFEb16EudGXz2c5iQ+2DoLrA+e
N3EF5MOtkG+9eqnbyaVych/X1d5a6d9YaZLGJUBthj9xd23+VoqbQwrs2kZnaEIRKESn+s/izX6K
BhQH6frboiKzjH0XvUfac4vgOeupUC0+ZO0T0dl/Hx24EopXRyazdNmzt2nVV4M5hQQLCWQ6IUE5
BVuarbelvyWYjKri2aI5JODVq1+G8VdCILRojEu9X9WvdH96GeAbXhKys6BLn+pa3szmXQfXqJ2n
CSCjeUupDh4499GRcEYX82vJy56ThTm3mERXpO7Kri29xn6puoOS3uLxT8MVT8EwmRIk9yg0Ie9S
Vo1xi5ZJSwIQ2g31j6QvktUND6n1JwLU/XzF01HCllVBOZxGcqrZI7gfJZsUPRe6Bki88wj/oLP5
r+l8U96RaGazzA3bOH1pyh8zfo7y9wWnwgp+NE7P6Uysz3JjfHB+FflTXi4tOoX6hXwg1II7m3DX
Pz0KkvfBvv1g6dEekXUjqQezx6Vb7lV2I5iSvl53gA1N0JePnew3JpjC5sdgujNxpJSvXAAKjYuc
GdLqQ8Zhyz3abkPQGC8x6ya1pwRqVPKnYz+F6YM2TQ3iHdsyZhe2Mxkh1iMMccargZHu1XavQfmj
kkeomul7i199wAbrzO+GiiMBCkw8XottHHSyzUw74t9FcSE23p6ZtBRSSAPNRLyl9QwxNXlWT2Bw
U/jcwkLXH7p0FpiVY6KDEtvCFRfbpl6faKRAiinkQpLqRzGZMKSG3sQJZoWfsumiat9kwu6BSIM1
w2K4MvGktxyBefrTzjcxEM8FAGI7Aj1kuIA/4GKd33r7sppk43g1E9OKkuHiIH0wjxH8WqP/NOvV
Kl9LzI+NTNI5L/3ICVgy9WDxBiBlJt/ahKiSonVWcTPZ6C74WgiRRibDdqIWQElHlJOterBwR8Es
DD929wHp72B83zDlAf939bj9sjlzzgRVbfrmtPwDs7V0ht/2rcWaoGubBbmaGcMPUnS/QKaJJdLs
/mJ+47WDA5IcYur3ZFBhgUMbw+U6zFdsofldG3B0oO5EG0jaLQMneQwWhLBBLQ0RHxyCY4O5DDG2
eeCeidK9o76u7uqrzTXEdCQizZbmu6m/1WJHlbHNT1ID3+JvDNvzqJ2xBnK78a4gBUX4o9Z7FsG0
2PXd94qNcoS8JQtQ+3ZwI5vt50SJRbIzqp3tRl6nswVtSkS7frYvZ4RFC0DPf6fZDCoyV50nYdZL
DlBx2YzacmAYUp4bm/aIa+SpM9CIL7dfCgEvefcfkWpUB9OVtgNMgae7NUlELTg1f6xHDhn4QYZ6
i8Q8zDq0hjtIbxhycCeDq87MJHsDWVVRHWQswRnl3ddMOUzTiTBg8pJeSMY5h8lt5lht6q3FwmIz
oDu4CBnlKwW564AhDBJdAe8+rZ0/Ty/Y+Dc5bH7c48WFhvATxPmUyhd+7hf8vb+OF/tx9CEWIbag
tNxpgeHpkh+mp07yNUJybbZp4kr8GAAPyAhCVB5gHjm2YMsq26vij1cV+Jn9hG2vT16b+q3I38EN
S2LlWXYVj4vPxO8LKqO0/CoNXJPJ7ELS3gghKvTLE8NF3n6/ELavlh7Y6cQe9jVOX4X25xDptnjq
0xIR1LWTht8OEi81PvlNPMKl3BO0+MOO7oAvbmy9q/aODHcyST35DRTDkHZt/EfWzXZSs03ziPk+
miSQY3KU/9LxR0ZMDwZUaI/GvA4M3nwiNA/s53uhexxqgEb+LO+qfie3N2LjSNd8XgA/xKzoqGfy
ebdZ90A0wt1o4rsiN1d+MbQr4F/KDIQml1xewpPlGAVR/PVVsoN7uvnN9goyFc9eDlyWXKK/Hop2
lWa+FIxkaBry5b0Y/NF5jdPXOP7rzYc03cvwtMiMhk8E+PuNcazV01Bgv2T8IgOpBXo32TgHOB0J
fkf3auWUYE3lXpt20hLU2dXUn1T5PnWkBl3r+E9zToBbVXMQQcf/miYgtgtj3Y4x1oWjVdO9XXBy
13vLvvdrh6vc2Ib5ZRnvpIvY9lttnTRS/iA8oZWwWK6vtfnszDvUbYbxbAByGbQrT18LwH2jXq3i
IH5x5rGpvAkpHwm+tX5pNUCFO3VxAPI/KlQqzRu544U1OQnwEluc4TYq1+HVLp+l/mv0Wq8AMs3G
BSUlJjE2bVq9NwmBrdlKLJx+XmdCx13iYXqe7WgzTIGTneGoXbyI6JBm0rVdMTFmLGbALVMNSPE0
5zs0UjzlRnIVaPxKOADDn0Zp6bBgu2q9BJu8flTVJyfBEXDQiIgB4ezvxMcC8j5S0IlVfeZzcCX4
aCb837V/ypMflZinUfpzxh1CaaGJLgFs7OknLECYjc8ZuB8toD6TNsNFERqfzvihnA1946CacYgX
PMuktSJpkT6zUrwlW+q9URd3LrAcUgY3rjxB3Q94upBQpdJfznQANru1nJ/K62hiGHTSmc+1LInZ
BUWpyoEhYvH8Jf6qoFlRttNIQgpf9qLZ70AkifKWfCyLP0l+VL2kpKGn3xPxP462w53oYZIjgfQX
lUbn17sKqZjxDnaFLqxzmE3jcwk3xrhDrlnXnhGi8sLMhG/oSKK4wU35wv8jU2NqmMj2qfMR1l/p
+pOuv7x/rtMdI6BPddgB9W4V7mS/xgbGCICPVIS25zuBefIK5Z+ycR6xlrMVw9fRBp8GjZZvY6br
SIhJlXBL/gqSxL2aPzctR2aF7jl/SoZ9ZZwaAlgokFq1Gz+ecraQyKM5SJybDKOuTPTXwPzWEDQg
EWZzVGEmuNCooADBe9Vhqoz0y7H/TSNjM+aZyiMTl8I1h6zG8YwUczQ+yp6rWn4lLWqTKjsticXd
pajB1J4JEUCqeCwD5PP6vtmlATR7f7a09topLzwuMPupdhAifsO5XJX6WstPcv4JiYT4XOLItrLj
BHzfSn+LzPQjYY3kYlHQGTf2syXtyfbEEY3Z+DhpNsroEYHxN233U3abq22bubqG8Bmj1Vx95eec
uTnc9sQ65HdxBCzp2xieO/PdafeGgxnS1RWPABswcX63sr02z7b+A8CRcfQMPEWoW1CUbo38wKog
HGgBFLfzwb8eJKQEjuh4q/zcqBoZOPsMv0HFYwQgQE63lINVrqT1GkVg7Vn0Kx/RcfGnV1f1L+So
dY5IJReKWqC4NIU9ybllyW+XH7XEi6oAhiWqXgsE/uvMgd4wHYP4Ik2lXyAC0ba+Q+iGssXWjLNX
N55I8omDNFjx0PdI3xCnIzJxoRhSFZJbHf2oBbSU7yVDnzajNJt8AiEVMDg+0Yjd/i6NrwgruAmf
0Ua6mvbpDNwLKtfkpjP+TQlfcAFaLPliwliyE4STO/zISAMFjLF8W3xNQ4hdG/aScTbjIwfbd/Gk
Zz4zUNDrvz0wgMA8uT5woHcQ4oSJwmKiQI/VnR2+tOOXU/5k4PIG+KiXLyvnAFrnfl+zeUb1fpn+
Bp18dFQAZLxkN+K5YiYKBosRNcOKOhhXj04ovtyDRUZtMKn7hHhL+5ap/xT7ahb4ionTt1sQ4JCO
qgT0WrlE8pvT/g32Ztgtu2k+Ea6TycG0nkd3hL24y+KrZaYbCTSQy52MAbmkgwE/uQuwHysBrSfa
X/IDqSaoGz18WhkW88eCLSMCVrB9e/Ty/k34XKIChX8EPnCmUXEEGVolhHCXyYUy6vajdczphU/v
afQ+TnAEpqcRMcZnHUanfkKcEnvg39hcPAZ/po+UGEZOqunYmv/ZQkIOJggw4PtHCduMbIprgM8c
7cjZ2U87hHp56kl8euE141mXz+n0xhJoV55kEsABKgjmUi1sGvneMn3UVIiqQS00hVhyrkJpeAVZ
35rNrvcaLI1HeL4RY3LGOkTUcI/YIWo5wSrFjW8I44f+mMOO0k/EjRDLx3m5Coljyh0X95KbFX/Q
8HF/IPeexAtwVXp8VQTOAwku7LqJg8WGSMwSKTpqmtY6ytaum/05LYU+mVC1ft13dmBGlAkV20Q6
c6XkxZua3AHgkcWzXaLwKJh3NknzsHsEhGQsdxrfPTWT+3x+L5KnWroP8ceYX1LejW49gXB0u2nX
URbEvVPlLkqvsTmrWzTtZVBqvzarTNV/9RN8ZHvMySNiiu925qh61DdbA79c44fSkbMbipxnMw8c
2X8n9HgjAcrzTIKzb+JoHxO6r3jT9DoBd00jco3oSWRZaObFMYmFO2Tk5RGkuYSFa6kfORyiwQk4
kz1QcVHXm7d++VS7d913AoRSQrRCNj9AJxorIPJUOS7GYWzRL5qFZ/DXY6eFVwYbvbVs2WsTYb7c
RdMB+MOSLniNAbl45EiqSDuixJFT9af2FQ8WQYdtj5qYAsNLNxCJxcEVrK/cRWL4MUGnK0SKchtD
CvwyeOFSrt7SPf9V68Y/dWlQIAjjioAMS42D9Kd3C0OYHH+EiYnI/+K8jNdkeMvHbzIDMQ9EQIi8
Z+gqOzncSP1n2r/Mq8Ynfg77A3N8eyMve+Kyo9SvZWyoIf+zzV+socbjWAzUIAK9pTjdj4q3iPOG
wQ2JOykVL6kL94A0cryWJr5VaZd0mwoEjJ0ofTA0knOa4l+0X3v29OlZbMDTeNWsK4ZAUfISB7rx
2+eHHGxFYaMQe3WBBQoyjaiRcIHARdZShq+xwgmxHmLOOLxF/WeDDVcLZgzy3L38GjHwZLFbRm9W
+eVYuCoi6q9x7a2zFwmWe8Mb6FF5lgj2Q39Q7yE0HmP+3TQM5fGFx3xSmGbHeTN389ah1g19jEyA
7I9s7NidlpZNbXIHZ8eYMHcvOCc5nnkBEJGRX+cm0jau4cn5GrFR1kMT5PaJPxHtkEIgJUCW/WX3
Z0cXMqbQXbQrG44Mg4jnillDgIJRfHJ4CMRoSKqj27ZcEsSPJMC4Y3UnR5AEkksxPObPPg/49fX0
ztCgdnve56b6kFgux/Zfk54EP0VlJS/JvGEwKOIjz5fYrdXhkpkWYBEfV/ib/KPbREiwpIXro77N
ekrLSbyVEIQPV3v6w6IgIdJIlyDOgpfICoSfcu0+VXKECCIdmO9t9N4MTZ35N2rlJreIPGAXEi4A
hl3KytryrtocQEQId8mHEHB9mUmxJVe7cJ7i7GAXHzNTd1enaBvwAuZvAnWgM1m8DkaKGTVytYZI
vGmAQ/yWeRy4uJoH4DFO/jx5o15nMzkZ9xhWBe6aBLeV8tFye3Ula0h00w3CnEiqijCXi5FTUGBI
IPX6kGILVkdglXvavKjqi9ScFPu4ornUVJexqsg/Sybulae/MO41JFBVfsA3m+ZOdhicZTfndmIQ
RWRQf8LwG/thpwy7yjkCi5VIpMBSxx+tATowKBKCG1sVkBQxZsf1JalZARQdM3CLNZa1fHg13YF+
RZtnpskGjxKQzWp+FPZXPX+WEGcbuIgO/HhxrdJCEwJLrPGdcHoWZ9PEizSdxSnPkSfMwhXX0LLQ
XnhghiEmiV4f1U9nzpQDZ06n/2LaFJ6ZWdXd9pbMvwMySV5XIo+S+sEZvdU6Cy+bw1x1x6aB8a9Y
/8Rbgoo0s38Ne+L657Li4bZJ/UEv3TKxT7jMt9l0jNsjc8LSI1MaAe/As0TY6yJy9bzQpRJ5ABjP
lZvY0jOd845wqwQ0PkJEUC+ZF4lYZNQc+D+2/GOBkIgvdXzlR2RiDP9xK8PTLP3hq8N7GMyIToBV
wgEAZZeaR5kHYuFKQ1Kh4XLSHMi/9sabnFwNRODKnnl5wjiIOop4efNUJXA+dzHnpCA6z0Loqb/N
ZOd15c7WDzr7Kyp+RJ0E7KUuchYjADxqEHkyrMxRMFRXwuR7xV+T78TB2cdB01zQochYjxBql1Ww
2kdozWmkuU6MukL4Fks7sZQxe4EgYEZkNT7SFpgtT0D/sFxlAFUwyK4yuB/de0UgiYacXN3GzrvU
YpwglkFG5WjMiCHnmOeCugCZx/+aWs8DCXPJT6z8C23S0/3U7wiqh+13BaKhJpdhfpciUFpmEGTN
E7z4B0epkCXzpGKNFEecZHmvJh0DPf9IhNYlrykVESaoW2w8TPNJf5NxByjasSBEKiUNqK7vMc9m
esbJ3UjYWPZ9e3QakzCpwSuWgF7uJr2ayRE8kezkzeRbW+Alfi7Y18dcPlJ+azWWtzRyTVbh6qkI
Lt0n0cUEMNt+MTwayDcsf7CeU0J0gAlMEEjyHRg/SMXpfdW8S8XfarB5Fx4pL4RSbDSO7rkKoDxF
fEHynzd5xbt6mpa9s2qInogZuQ0wbiwXoNjeOBxSUb9gckZfbekqm+8hxL/zBClAYYozHyaOs0Xe
QtH3xcWU4eTXI+dbZCB2k4WZMWXz/o+LsOiL/XLo1YomcG5iaOog7C46NytLm0g1dJX6IqXAFErh
FTpBRUB5WJhRhvBovLSOtMsnioLWU4qIO+GCI9ot3rAnR/G977BG02Sgqie9emLVItaOi1RFw/sk
ow4q9wQTiEdMh9uHqqxHDlhj2LaWl4LT0AkrpfgIIQEOekDBcLo3vhcj9GvSOVKwkJR4tRxiorjL
Aujl/J3ahwzEFyOsvBPzFUnMMNkPj7tcP0XOUxa+dPG/auwoZvMv+ohXAIDKuJagLFlNGQI/y7Dy
v/m7w+ymHg3UqB0dAB07a4MCnO0ee1+jnQy+NNy0dYCXaAmQbQ/zP3Gw9tQ6xM1TKeH6oLOiZESs
kK7R7nLCc2uSKlA3P5n22mA/fjWnt8ZCt03ohrZ+hFBmRvmjWXDT6upe1F7ZWMunWFRry/Bb9ebI
B/ANK8j28B39Vvdrx94ylxrzfp4/RGxbnrEjIim3fXYARE+8cK9T+RrisSxMVjeFv1bL/ZikBIlZ
V93Fk1cS5m1G24bZrew/VcsiWIxfMeTw9SfZxRU4MwWx289mgayEYO/+ULKYUPnBH8rd/cLjBr8k
4ry06cNQ3gnn4a2jFJW9T0jRhjvI9YYljwPCIMWLX6VjwujBVy1eBZuQmvnzP0S0eKQSZVz/CiLA
l7NpHbTlA5VpY+9x+hvWIyqKzRIB+4mdsPiKkm9NILvRa4wEcugcPPnQ38VTMdyGetPRJ1CRYCH+
aHwuWA707jlbUI8xCy49YS0J6pV3R39YLE6m9Sx0vk7xpMsfE/lH1GA2JJcSM6z42nimhk5SAnij
xPzOOdOWRIdffiFIFy1LsddGRu/mzfzBUK+T1t8lNASxW08Rhdjooykw2wosCQRFYlxT5HfeQzGT
AWCg++B+IhiM2rEaEyoNm1taPUiq+6zVP9JFwvbUddRvhru1/CognAxt5L8BxgA6RNJOWc0djIxh
cRA+0v1Ib2BF986nitQgMb7N9DNsbsuCipfxamBOloPRAU6hkw3/zVvCvthMJA1vID4Hl+hQ2JuV
I0GPL43JV1+/LdVXTetbig5R7esnZXydBD+yE6ejAr8TT8hhrT9gFFoZUYMkm+5fhq8/JC42zHtv
USkmwI00crIexwk9P7PW5c0Kc1dD6MG/xY2CGPam1MdW3tZgMVa0k37ChgmGXrLQBY6Zg6rdlxK9
09F3mTrMxIikEPQPu851AEbPggZzyEno62ul/yozjWp0iuljELOjhyusY/Oc2YF61cdbrz9VpbT5
rgijGvbCx6SS7e28AdptuuqJt9xSb2Y7EpkHhvIw68Msofty++5QDF8NcW1FUfE9ER6ObpJSuUqY
yT1ZSGKPxvCC4UN4mA9vcOvCw6/jaZ43SAChkiP9E2aCuF1HmK8OkK463389fzcogkPpWyl3AgAG
/I+zx+JrQcSE9UyNl6Cv0/g3ma65cxyDKcXfaTYYbNiENqPlgQ912W7mlE1NRv0gUW6qc9XLCyuP
hrwFATMRC6g+dB7fxA65tEG6kDoimIcKIqPaJiOQQzdcRRwYE3fypBLsRXtmhs4DXxQymuxz3BA/
8g9IL2zcZvHx85AJdNVMFtf2t9Teqx58Vx78RUq8BIcfgjYiIhjOGDj43gecZ62IDq8fEluHLB81
VcGxT5mu8yr3pPsfpX+g8ITIJN09qr5pp+Sv4iPcWrjSyPwEVesvsET8ma918YMADokBrUsSWVJP
EUoGHiZm3+7BCi4I6LC/Cv40AjiZk5OTf9fr8//jfTG2a1EinAaEFUrZP1PbR/RH1VwKygejcrpf
Amu5gJiKcvY1iM2gy6+l7mw140S23LCCcTFaBTHbqdL1vjNOrpmTZaFesbcBehcAYkIbJJijseAz
v6K1r6SQuRH9VXKwBfTLzTxMHd/es2SfpPxC2gWspzA7473Wj43yUBGfrkCFbd17KYIglSck8lLS
g3h2WcEG3oH/GMLJF/VRtlsTXCUhRq1xZ/aNWJC2LNHMQNAGqZCeS9+E5SKIZwOCDS6Q6Vk20352
yW8E8OdkhGQQndND6PjAc9SM1BJWDs5jYcDq4LCYgFFTaFyA6a3Y3BghNNpvkm9SYrjCx8xCzok6
nSQoPl8xV4K1ULvmSo3LuOpV1VHg0rRUAi/l4T+14YX/ndc30nFhhUjSyPlBmuJdaV4U9rqOAoFV
WMK4uHOitmBcS9yDJ5U/2L70JFZr1WeFObM+wejO1a/RYeQMYE26cPXD4jOT8TKy9MHSWbzR2iqy
MykLM7EWEwY1zgQeoiZVCMPqK25ek4UV+YrKxfOfABM0M35jCecs55QgkWu25K2qM4vRtJPB6UTO
V119JwyR3bE3z0VAgFe5px7PHy2C+ALBxQHFUNwMpQzvzFKwEN5T8oQiFVR84cwxpKDQ9mt/xvWO
Txh+rT4Tn4UHxKy8UkQ9E4lwkkykNv7QEGJwyPF7yMY9xgFE2imCUmc7zg6L7r0hNQPCFCits/bk
UGHK97rlODzwjdqsYbl1JbZ9Ew5H0CUDE5LNWbNLkW1Jv93U7eI629IzBq6DohyPBlaH6s7BMqjP
ifle5vZe5QtMIcp5OIELg6E+6TIwgRHoPAEW6ifVfk2wqjgQz3fO7iwpNprFebJ7WbfzeI9jopj/
2aRpl53qUunlNSqnHXUHsskB8750O3CnxKYOW8Vcj1O8+pbtJ3miFxyZt5vZ7y3D8DDwjGkn0uf8
BuyO8dAvKWv1eC99Z3hN6weVFCTh9duaRM81hYch62ZXl+fJkdCPgnISztVwNBLnvHfkl/U/FZe4
UXTnCapoCZERcagKZhxhqSWSU9VjhCOWpnaq6W4JEal2ixsX6zROEPncpjtNtnjAfjJWQInUmfbJ
nN+7kmS5d3htKUWQrf+VGtU2AJDAU0n0PtUX9Suud8RtEN/ONcAuUhGN53dSDBB2wsizCcfjBzKB
f8l6hTJcIM47jkYnga3rbkv9ZGcvk/2Tjt+TvO4oB2BYq3NkXtbdiDgHFGKZLvIQsGUXIYM59SE6
jgAkK/+7YEa+v5DbUXJ5IEgYSDtNpGq6fap4oR3jLLoNPtNeeEUJnmtA1sz0EA/q+FsQ7xKX/6rk
QyIErv0CIiU5zqC+uAZNuFmbn8W+kKgWK38GHa7OI5VXN5k/DbLP+7Pk/BnDWTUPKp6A8NXRHpr0
x4O6lvc0Q/Szt3HdPqmqh5FQwx+uutYU7bWcIQAVImW6LoEjSfmkWR+RwhuOikheDpKX+k0asEiK
C1Vsdfzk6ME8KXysCDe6EU8Wen1D0O39uyz5wiShSge4fRWkRskI732Sbph9a2WGQn8v1JNsIfQh
UuNYzxPHL7QQAiWaJmB598jpkm31oUJJDjHVoBsbxqQlkOFTprl+CjSiIYvkR9Ewoit3sx0gzHBB
Lc8zLNEazLsmQJxR73gQzf0Er5+kLwI4WxhGE2hPi/VaXpHR6qSU9X6NNJgo3z4H7EgYLs0e5P2F
jOdtolwmGRAKkNGZSTh4WNwEFY9KjneOWxIxDWM54xZYj7NfdpzRYgfSSh9ntAjW7EBKmF7rA3fC
mOwA6bP1resIkzyX2i0vHgNZAskJ943U+AaPO3SO5wRs5WI1IsyeSaKrHwUbM+U+GOe+9DJDq7er
WbcVHko4IJcQCuTqM/mbLHVd+kK4y1z9zaAiFnuGcKr0Kmhf4dr05yi8fwZaP23fHYtl19LHRuxP
b3N2w5uE/b+i+x7Ne7yNdvP6E8d0qOA+yDzH+CpQ0bbP/+XcHdEHDuICYuy0gzBn9jgiYqD4ASDy
N2ZXs+m6HC4dS5Wt77L6PZ7vylrx5h0aHr50PCnR+xqf7Xfd2ctrfDLV1nMWKrHeOjJuBUENk8xB
K+IS5Q41pXmRHIS1IsmND3kSwU9CwAmnRYMUYyTJnNFXQXtZWzDfDCbTOd8OFXopBEXsw9Ya1GmC
ZWeMFkTtkSqA+x8vzLhcR1T8FYxY3e5AjAzV1+F3iqGlM7uiWBHks9u9kAs6eHxldXM1MGiRlm6d
BvTnKp9owRIvj88ysQgJCr+lP6N33Y6so+FVbC+kIwt5sz0Ggm1pKYVsDZ5D7v9WqYGJpk2GCL9D
qevAyWYSLyZxT8CBq89HRRaB3u11Kgqrn1YnNkNCeMX1tfJIaBbvZazTki7tvkG4gZk9IiD/F5Oj
W/+Ejq6ngAM9CTh01j8yhqXI0DZs+USsbjsNg3CEiYhckGFGgMEaQllCP35oKIbmm0ZgeESxxzS/
tsT31ziC99prRfBY+jBUcLjlqtY3hR28ZlTIPlciA9H4Mnei4W5fV3p2mHPAqTXOdCfd6a0391dd
EBFiQLQ/rvxlGomKxxESV/1weMlwzCk7QRxkXGDEP9rGK4WQ8M1H+Dz2qnNjUzfvNuSFCuQi1Nlq
Weq05TnXj5APMs0Wz1H98d/hIy+oPU8RT5IjEh5Yn/mmiBfMdV9NAUEJWJz24b3Fke+X8hHV7SDf
ymG/WH7Yky25a0L+OJc8AFAmLT+EVhYY9aVmF5k1GfWzD/y6kpdVnkY+zxgvIPYQlm7Flb9zUgXJ
8CLh+ywkG4oIqI8NtHzhs5NfrPl8kCef4F0R94I4E4VGXNMT+RYxwYS3dqFmdVcgRWl26wv4DP1J
swv6znnEIpfGTwOvXpf9s6bvJHVHjFsdsMNzG59l897VH2WDXioQIYeTz7Q2wD013UQUH5FkTVDZ
PnlVTY3o3A/DM2DIlH1qwmudwDRjvtVkDrk/Y76vE3EbEqTePw3yQ8EYus+sveC0fSJQ89nt1JaR
AfA6Pi/ds41Zgyx1Gk9DHhOCGXJSJA4RD6J+7rgGPXI64y/AoRwigAoOLEPI9Dn0dOhcEXFTHzDJ
JP1zp1wW/dUirQJvH+rQLAz+j70za44cuc72X5noa2OMxA6HRxesfWWRLBaXGwRZTWLfd/z670nO
SOoey+PP946QOkRxKVQhkXnOe97F54HtgPI2ebGdhm0WXowxWVvGa649sjo1gbwKJqfsYCeoQiVn
u40qBZeaYVpje4tdyS2zJ05T2XJNaGH6GakhN6P2Xgl0Xcu2uHNJbQ61h0G8aXBNap7tsJ1PVjhz
nZeRQjAmNGntedsmOOjGi/DvsH9VvW1hHBJrGyUHK7y49hkCW4tHxcskNpCRg+AhBscX9snnCdC3
LOvCfQiAVXxAUfPKrGisDkqzNymd8ZNQvQ1i5nIiQ2sUy8yHemSMQKKwLpVnh+jUAXXiEqDLwPOo
Iux2btAQJdBlDP0yKKdp2ijGswYZJgG5UhVQ2uRlyC8F3Va+wzQtbmV90QX+gvHzrHocoAur/Xc+
UKUlRWKXQUdSMa+vyIJwQpzA8nOgfpLXjYVjbW27YO2Vi9yY4VS9xRYygd2Xw+C01JOHyW2zkcQv
z7oN++ME0cRcZfnbKBajc84NKvE5hywTLqfZOmKvPmCEqdUvenjW8scJKy4GLMoqNBYJ3sPwZRe8
AMVu62NS/gIONSUE+LXeKudepyDJI/R8t3v3Ap6ExZQQ0PHiYEtgzdV02VuIErjOskPbh5UDCFfU
3wfVaUA7BVOzg0lDG4nZsDXuB0KrKyxHAFaVFiE9gqvohL2B3w5oaReu/SwSSq5DEKPYQiOR46Hh
IF303wztM+JaewR4qv0O1EJEzlI+84WNh98pgaEE2Lhw9E2qPhIUOTYnjJ9r8wCMNVknMhRBYNFS
4XX/RdwOPpOeh3nCDPYtH78nNHxWSlSGeg99Fi5Ne8i8ZjavlWeMklCJZPm9is9Jemnt7xOrQKGC
TyWFsX+EnxCGVDpiS1ByrF0kpc7BWvWRlySHE49lhnLMBBjSY8JSdAss1udefyvHFqmeziLtQ+aE
ROIyBme41LoPPRcXgEMnbqsEWORgNFulodKWWF3+PUXcQqFv2Ws2BznSakMMOx9dPFH5qMX0nDY3
bt0TFMSAhv07CDgMXKBdZ+81O3JouFtGu5JNvXY+BikeAbj98xdjfc+TgyWKh1fjrfS5whKrkZOG
pLypAciS2pw1HCuReQThGTA9Ev1LGpk3iTTG8D85/vD5GSKySdIL1p/+FJLRcLSSu0R9NiZMvoZz
tFV4c/02J8GWIXZFSPue8iooTyNYVkOTm1vfXYqr3j9+LRygv2YnfIB8HnniLs8JVPTB+8h4Wz0W
9nLA3SgXBvclnGmnhNpCRw7O2mk3g+gAGjCveEiX1XAoM9KklnRxbFctpdUXzNfOW3CPFDM8jHAx
29nFTDeY1XvFhqEH2ahTcap6+PychHCv4+QV7VeaQMZekbnjGfJmlf7ewAMiRPst9zufURKfnmbd
CrHW6NjQSSM6qfA0YOM4aOqHBIIxhquiZ905srfVmIji8eu+akgp6/w5UIDfMWkfromB0BDjt2Bd
AVe7O6N7drgy8SxHk7bcO83bwJ6Z9NXWLqVaQ/5cb3uN/U4qLo8skyneMF1iY8NEhIqGtFzAnBEr
TfJsICniMXxB0IbZp8DRyWHLcUGrs61Qd3zg+XAhPw0qUMCn/hzBhae6Pxj92zTsREVc44IC0FEB
4oh7YNRX9fzt/rPscTNdAfJ4JexFBmTbmIJh2JmYau+nAZ4C5TPQJkCJC8lwbW8CHrnuIU8+TPEw
dAt8T9wPkFc7/yjz2zi8H6zd2K6aZg/TvoczWMMBUw6DcXaBQQmIq88GjwWa3OhTqACAObBTfZmy
B+9q9nMnZNK+d4ITiEmXrRNqmhbQJCQpKL8SY8uYOqGPYg5kGFAS8ZVmsNHhYwWzEduBdBMROpgE
Sy2Fk7mNSC8Rd80IXLScshWig1aBgoNzIJQp/TGDHF4/dPEpjF5GqCN1DOAwdTeVeWwUSEHnDNoD
hn45A8oHmfUCzKM09+W4k2btFD0DAUVbpn62PXcqpuK3oX/vqZemfK/1+1D7roR4pUO0L3Yx3deS
lwyik4Jer+oWU7f2jXVp89jGuMUfvAzblsekhDGJTBPMutvwQOIZxgQcy2Lsa8f6eaCgrzBlaVeo
M5DH+7NGXojVBdsKGwtHve+wyWEzGkFnjl6BI/LGIqub+zPcNGgmljLZt/GGdUawIxARI0hAGMS7
2t4j5UE9hCHcUWJK7LWtnSPlyWX7x2pW0g03AlSvHnho+tVImEb9aUTFsmJeYo1r5hwpqsMec6C1
5p2HfNGqZO6s4l7BrOdghx8TfLiuWA4jy2BWFDPqP7RERbJh97Xcd4/JZPToJEuCWqxyS2z9suEs
DnERwIcRui1kMKI3wvCtxO0G4X5fHsJ2ZVh0i3vEqFZ6P9QpKi1J1VtmwbKgO7epk8fHJr32Ggex
bdI1SWsoZv1UWxER5KCv+cHuHiwU7HX1rugLZ5A8TcguFZ4XVneyNJg00bE0WFoOek+EUXuBOUCM
4zLaR6TVWE/x0Hlw4Tso9cYGH03aB4Nchw6CJFIQbF3k1DG9VZSIDMb9wISkRSscdo8Nlz+Z6Djn
+FZ1j1FMECpQYI1F32SvOhy0y1U3bDHj8qNlbN+3LpUP9YVAWYIKsMNDLICMiajFPGDfm9orHeeH
rtsr+rlo31MTw9DHvt4qY0J3/szAMEIdw/mUHCHCNvrBhF9j3xNDwICkZ+/EeTwNWWrUJDuCXIzx
WhV7B4S54sNa9cNOnw7FcDsqV0Wmer8nzhL8ngz6SV0b0RtcHVvF2AQZNx6ut+64ytkfM0QGOgJu
91LWD+MuzJ57QAswahX0nQVlNZ94QloYa1YLDlD4GyBGCU7y4xMvCvKBEW6o0jr2n07+jJy0BQEL
3j2Xhb5NMMgwYHotC4u/hI8GhWV0JD/TZtoR9bf2cDeUj3l/yXhi6gJno/FdsXFhRH+fhNe0WOBY
a3PPgq3XrBUNaMa+Ota9CawIj5yWAfoM8bIFjexcC+6n9s3EuEWIM4kHjb3Lp52rb42snsGTVev5
DPIQUTIq5HsJ+WIwbzq3GNewGjIoFwS9NJAkjgVGvT5wXUGDZxmXXn2Ysitxe7LK6fW1wuEkbQUj
ZDnMryvGorwlxu+Zfx7jR8t+l48sWGz0JHXUxD/OSvoVhkVg7WZ1X5k7od0R/DXJPQKNjJ0vw/Cl
hWqVcsK3dP9JAC4avsgqFNUBzS8eZ34L4+LTo83G5UIcO/8pHT8SK5r3ISDL4BC6d2vyEOeLAUOt
JMUE/FSYWBQ71cM43pPsmhLgEb9zB/DTJsihZ04z0FihioMVgmcozE1rlWC0zW/xYEPXZ1yLT0Ph
EKa76Yk1piCN/XcXKh7VKHR3lisNETel0vCHsT1gzwc+dELdqJ6ZcqS8p9Zk7mzKSIm32rvDmTet
2e02sftY4rSFi4z2vcouBWMKGzqteqZvLDCBZLKeb1jghfHE1SfhjhR0ntNyuMVHukF46L+kRIB5
uCgzxT67Psp3VAJ3OmpzzG/lFCW61v0HH2Pbn2xnF6aPqrsCFKXadML7VDvxUTnKAYA08DH2OGQu
rtYH5JjKMi/vSrBer9+1yi2o3gj65FSLrPOWSn2PxW9Lb5Uf2YoJxgYHhixc1XLcgthZLhwfWSB7
gP6dbZAO2ycmNZzXJqap5U2rFbsufZuAJJEk+eupx15hH5oXAZzSMmDoMedBE2dzguGadgxiLAWe
FWub+jlgCA0Mpr46kwYGQwveER6tSvPYd7tpNUVbXjoZHmX1xRvEg0J6nTDSKzHa32jGqSIsufsQ
495TLoV9O7r7uthb3R1DBExR4/EUah9m3PAE3lX1fVTfa+qlyE5JP4/BqTIojXOeEX8gI+JTeBcr
Pfccd8FKmdaYzFfFUx53tF2MtXzMexGRNMwA9Ucnvx+dUwHiH6V3GhgkPF7jPcD7aUJDDSyPz/5r
N23iCdLSmu4H3U6uPkTlUWbymiTNTeBqVFWwmXFZFrCXO/xG1639aMLj5VNmO03SrTqcNHEk4MeP
Hg1vWrlFsdTiiDDd2x7qug6CFlEp8Br8TICjWF+CPmocReE2N9+S1J55vXPU6oHOcCswx9Y3Zvmq
Y2HvGsrGbkHm7buS2XeBWI7Tj84LrgtRvewkTHn7z065x7jLCG5HaCbIfBdl9VD0yVxpHAbf7QaY
1eq+Y94H+Sruli3YeIP51yrGcEmpGihM34fie6HjC7Fs9F2Cgm4ckWJ9GhABMv8DVr7iIb1/7YqX
tgEH5q0Dyd5SuJtMtWDKxSs3eFbx59NAhykmF1O2rKJ9g+OWw6ONzaht0Vjf+XSl44wBxYBPsrFR
Bc1FDBrr3eGpqcdHZAB1tU/sd8MkKgUeY7Kfik1vHUugaFV7jrEPwXsPx059kZjvWc0UC3QRMpSL
xy3lfPwyJBdh46KO1s2gyh/JvmNsIiIgWWj04j7oX3pt7Q70Qo/xW+5A0mrYdQLMouqr2VK0KG8T
omMDToktDYH6HbnEkJmcCvLOMuSSzYpzvoL4c63xXY0QD+3ZgIoC1h+cSzaZejr65V2OSZJi0hIp
r2n8CtOMRqUAsYCyBwrjkjzAbA6BHayEMlqozI/UMmHr2vakevXrRl+O7bbo30qJ3TRw8dp7TA51
twNk3nP2eQDXCfVbq795wGATuM2s6RnA00YF8WVEk+HtnHRdtWvSVTgUOVQ5v4IMgoYOw0NjGYon
c6RQjO9bHGc4txgt++pRihQzqCLMannINCB2ItGX0qCbc1Purz6cfcmzT81NQDIFBYS+pUe+762L
VEWoa7zC8LlhHso784c7a9gW5VNOYaJ0kHyGd0mtieolYYqg/xwNHrz2HhDfgiDeBVLo+6RImwzl
GnmfNnBWDv/okHfPEyIpBTS1ZTvyhgdDu9j2Q66CZvDZCRAZNkCSR0uIcoyUjCNZxdImwONlbbeB
nAMJWbokEQqQPNcKuXCbKH1KpyeG1ccpXftmQSv60hh31FSwpmvO3mlaGuz2Ae4VwD+BS1Do21Td
htaWxSTJ5sJHxW1x7JJ65ihkjkM/rcgXZ9HqjTTSKIHcPnv/tQqBbiHop+DK7tIlAIBMp0c4a9H4
PAxbGjfHuFX6u378XpVvbvjh0YOUFtkF9jYrkHc85Hyf/JDOxeBZ5c5BXJWnmEVAxaoJd35zVMUb
MJjExIievhGbXH7f0+eu4RNzFkNye1IqAe2HXjPApEMBLGImwsQqev72y7//7T///Tr8h/+Rn/Jk
9POs/tt/8vU1L0YuPmj+9OXf1ov7xddv/OMnfv75v60+8uNb+lH/5Q8dHpbnP/+AvIx//FFe9o/L
mr81bz99sciasBnv2o9qvP+o26T5ugDegPzJ/99v/vLx9VfOY/Hx27dr3maN/Gt+mGff/vjW5vtv
34TpfH1Cv39A8u//8U35Dn/7dsizt2v+X37h461ufvtm/2qYQndcPC9MR2iuw5/qP/74jmqYhmu6
juXqjmHb337J8qoJfvtm6L/alq6brmq5jmZowv32S523f/8W3A3N1WyYAiq/+O3vb/ynO/fPO/lL
1hJJjw1A/ds3zdS+/VL8foflO7M11dFM3eD/1zVXNYTLRRTXt/sw8/lx8W8E941RVIzkrGhIjaAg
KREkuMabV9Yw7x6SB0j1s6xgiLpK+0WdMJhEUkQcL9ZaNkKbJ0391PyZVsKq5qfau65482W86TPT
JqMGB74T1gZSsoo/AlFAJc23A36zMq8ZenkYAdEmubrDLjKxj+VpXccjcrmHPiIfAPlWGKxVbAPY
6DVBjs+jbW8jdH3Qw/WJo2fZOMe8dJeqs2ihLE/7lBwOqVeqCTfYGskWe8ESV39O6ng6UAHH/Ga5
2MFoLKOPENEgedwWBHRK1NCZpa8KJXN09vWXpF+az5myDe8gcE/4E4035hOPKJU6chJsf3NpVsKj
qpPmE9Hyg1qtkhfH3Cli3r/lq3CfrUiKfujZ+oh8QRsHYbDaKGvigY3XVsbx3ARLTPnQxgdSxDOj
sc1X992a0DHMk7B821ufHqxacIDsiF84wB8MSMxOkPWgkDXgubsPlT5DpSStizZ+vaRx3alrREUO
BkLkCKyKvQ6tmqFxxPgb2zgEhOHSoC1WNoN76Lge6GbkD71byVEbXsxmS8qXR1PdAG2cDXOXQ+/2
llZKNtEc2oXxLlsdokFxtL5BesIkXyARbhE4z0dqj2zOPAEU0xZApzApb9o3zhd2LTPeC9Cn6Qj9
Brd6oNZhXNLXgVqNoIBbx2ZyS9cCT5IwsJn5UHw3PkfzRlyRAh2TUx4U+86ggiasRDP8D6euMwwV
U8w+unwZ1YY5LyDLcrYG5HtM0adb1D3Hb7r7v93vr3c/S//L3e8tad5+2vzkz/+++QnjV9O2HN01
DFvV0OYaf9/8+I5wdMN0NUe4GhvkPzc/3fqVTUlXXVtjS1J1V/xj89PNXx3V0kxXmKZm6wy1/zeb
HxvqnzY/TXVJ7bEMcFTbVOFN/Lz5qb2fgtPRJwU5/XPZzTDGKdj3aqtfmFN5NNBIDM41crRNEcNn
DJ6S4KrJ3AscHwp3oSJBVlu4aiGOWOgQe3ruko2uUi9JHu8mJ9jkHbqA7eBBscBkHTbW3aRh/d6+
Ff0OtlTWvtnpp9psvVOmnMwRdco2OfvIdTwyWLgy6EZ466SkN6n3UXo7ebdjzsxD4qbLSNdwE0A1
s0MHZ43kl8vN1YI58TggP4TKKZnJiKbdYWlBeBw7haZJJxQX0RU2MlaICQLkSo0JCqi7HiFOmSUp
Wxt7G1YPBRjmANnNKdEaRPG854mVH0+g0Lqh4RhB7sYOQWhcb7OUrGGFtyAFjP66MnU8gdNlqEAI
Tp+d+H1WqmgY+JwtiKS5B8WJyiqGU8t8flaN2EsU2Ph8AXgMdKO5pwky+6K5Q4ZniN2G2j84STQ3
ue7B65e9ho1ZHmzSBO0LDU4XxiuBp2KKnbhfBgsdwKn2YPWieTVAd7xpk+HJ26H1KtC3tAHcd9wi
Yx92d1fO4vDalnufWrBtVrBmLBjPAvOoHnW0TiiEApaCA+kI2x1ute5yET4pbAxc5XUq5gU3cjQN
d330ZMazosSLB3gN3zLnsR0vGkKeox++5irs3TcbOp+Bn2WIQ5hua/BrLlUxzDWFcxd3UO1iYqqY
iwvXlOkI6nIdwsxFXmVokmCnlDgvyoSLq2KQ1AcQ5OXDshQYsPB7E9QtHHYRuohVOiCJiF5ZVRWg
Oy5p8xBVBh0pqk3swtxTxfzLGPDAafC54UaVwIAd7BdqRzz5TUvFZ8ZHFnbtyprJFWikPDeV9xRy
NBwJLHxmSgTKEBrcPcCYCRtggGMuK+G21C26yhhhtIVRGBG+gwvrz2WCFDF/s/t5ka6NHCZW9ZrX
l7q5CnwQpWNjRZ9Xsbx6X0fDrjIMQU6pDnMkUDeZiilfDpUvuMcWUMlVjpuXoYHWEynLonZuNPUF
zrWQlfDE4mHlQuBH3MmQr2bV+gyRIGE3NBK+dSkibaa6JOVxJ1oUmRmJ0mpxxd22hNwj7RJjB8n0
JcZBzyZdtWINJKlyY5PFiGMmWMiq04d5SdfvFPqMwem86XiTdDojjFuNbigOIQCaqE7FMM/LYS4/
s561Ir8OIThk+rXgYq1pxORc3ZeggANhjAk5HhqMlxHtaDnw/Z6Zt1wr9skCCGwV4A8sBQgg80Oa
r0MQXX/YxP+oFH+sDG225p8Kw6+90VQ1TdNt1VBtuXf+UBjqtqO5QYMkHu+0Oq/m061bgCYmOqI4
lpxHuKZ5SWWOGg5DZKzvmkTjUVOwagVWRBo5DcuRO96pYtOPq2ieOWwmxbLDGbwFYSsa4g+ZGJo1
PBJowQ6mjzSYVKJNJZc/UbMwSN2MMPbxKh+yYfh6Bur8TmXsDubvwg4a6f4N6DJpcE14gBz1YjCi
0DBM5c6XiIa19uKNNbasOFKoVyN6SZcer4bHSYm1c19dq/KuHujYo6vnwJXgsw5HHEgBN5CF1cF9
CkvPHFZ//emKf3ny/PDpWj9/uq09pjFDLZl79BhDfYjRvemID3hG7QiTZ5rkpvzUDfRUx1Hh6DFg
iVV7k+jIv74Sjsz/ep8NXbMc0zY0gwP35yvJOkVx+jrmPqPfxFtH7HVW+4iBM6JE6c6xLEtmSVso
0wQIejCR6lONByOTBEr2PIcavbIg17erWt0p2TyB4VHcxTnstpuqvBbmrlQ2jMiUEBbBKmZWqFrr
QmXG1t7+9VuRp/WPrQwr1lU1lfUq342jyXf644qNdEdVHTRnqbGs3Pe2SeatCnHMJvWrmv31a9GA
/YvX0i1bpz2jbfrT/atE4gaBNKjrDSwzacTnCQhcuzIZPLzX/s3/8Gq6/Hs/vTdBIaRa1EqqRUOp
yaf1h/fWO+qgaB5kdLnfTJG2sT0eK+TMcQHjBseuXOCYP1w1pXxGn+NyZvSKC6H/0vfoWnx/kcNW
Bys7ig6heCwVrMFOE+1B7vJwqZlExRdy32eDUrz7yCHTtRsGj5EerTIe8j5svpvY+3vBmQDazYS6
R9Qa1suks6fwU7iKJIlOtdPDkC7XRna1B3Ouj8vKYbOglYO3r76Vk78oW3QE9DfAhByusoxQbBDx
iKEjeYP1jv9wvB6Y1C76EZYZAgtoSAMVgQF0YxNhLWGWqvWXjDv07t7Dy6tWXlJDkLmorBueeYzV
ookkv2TNFoqulZXqDfPUxoGYQgbBhTx5Qy5bHg+azVnW8VY86RSt3Mh36/dnLUaQf1FbDlokarEB
CsR5wpYnqwaV31Hkw1GhhTGZ9rHRV161xdY/kh0mriYWPpdPHT2wBajc9LAfgpXG4WcwHGwg2BjK
dwLLn+ry1GBIwMQ0ou/O7G5RcEj41D04d1bo1UbUKy3ugV0sXVM/jPikFCDHTA61hhIGgYWIX+X7
kgdKmj9NOJPYJYFiN6VDBYkPYYuD3CBeHIu8Ha655MwboQfIgq0r8b25bUda88BeGCg2Gmcb+xTA
OX8sQpxkKjP7RsmgpXJMtmiaSnJT9DB9MssKc8/+kMPcZual6uEmqB0YbAriOITC2HJnPryOV72D
h5tLfq+gKAkWuU+xCI+TNGQChQ1ayIFI8pqo+LxP8Mbp8DhB72Hj8NGuJqz1bR+FCoM8Dk1D469D
wXCscJUjakvJlJ6H1uHrXF440oQzfqsDwF4KWM+6CLQARf7R8i48qk0LUXSdr+Vxrff065RHRRyj
vKyw+Fbm8kQy0ytQujollwkmhcAWdcQS3QMJLu5KMnpbCiGNXtqI/HOc6ZSKu86J5pFP5F/hk7Cu
zWK5IBQaUZIb6/tODPsiDuad2R0an9oAd4CuvvbOu0Z1LZjt1+bedvajg50nZa3zrgMYZAJWAj5g
vAKiXZOFn3NxQ7d102Ve4/Bow4KhmmVamvsEgvkcZTa/XG/lPtD1eF3gwKYY2qqNmrVFbpiOno9S
hOrGhboon8qwxowYg/OCI48hCivgpsjXis7RjIsCsliOw0Kj1gg0GgJtE7gnDHtncr+wS39BWZQT
7yJPq9YUOHKj9nDXVV+u07Sa6Y3/Vd9WLJdRVtXDOW3eZRNhl/pXj1GV/cLWrjHsNnkVWQSg2+Gc
ryziyF/o6V1bX2UR1RsbGBwOL2NQhQduMMeY+yawg0WgICuaXmPcIWRRbFkYyOCD06TMzs/WQCwC
AWFBcc3qpyIu1lqPZQCcZ2h+kYu8uBEbC/+rOqIa4P10iIXwmqjdRSfQiGNNEYh4XhP2UNXeujQf
HJCXsL2k5XEZMQ2R35WdRR0gUEpwL4ArBlkzsbBs434NjA2+GgtWg2wdXE5Rl4VmWBSwDsVcrUAe
wFuZytJSbvLwOxZEC/Hswhpo8HIdcOtlk7bf5WeuFyVN1rXK2PepM0lAwIaEIjuu1rKjakVya9v0
c6jrVAzOjNKEnIQaN161DO1KH1JLS8ciWobg9W1c+SQAy0Xw6rWveYidnEToeeqrVzxpZl2VIxtM
19xWjIIubUQK0GeYQU4CZTethDC0cV5wDSqancSbmwwmGpZvUE2YX6wLSnrwLjGLkNDI/w4Agwp2
aoN+gNOQ5ME2AU/Th3BWMg8soAIgb1t4Wk/ZY840UEDRIO5Hl+ir61rclaQsBowezm67S4J3Y8JH
ceV5r2hVQ4SJ/rmhIpb3us/ClfWQwFRojc+/X2yOjtpt7gWxpczOSnwcQltZOrkkWXGWaKsyifAt
wJBmGFdGiVgAoRgDzErHZglCb2liSCgPXRUG5qca732BD7FVQfg4dICEVBmw+X2TrBj7KUMhJiKG
TAwCauuQBe8dH2346LRndlYfmmKrxUuAjxV+/uFHYJLJEO9U/9wbeFHVO4V90yvgtyDJ0M9D9Kaw
PXMCeDw+NKvNPhZ44OQkzZkTERX7LDmXOMM0pAKR27T28GMQW8y1m/wWyI13IYsgecum9gIzI2dS
YidzA9V9F5IP7CCcmY0qHwWRav2bayb4EmJ2qy1NzFtivFJjH/JVC0FBEVvkgq5dbQQpGhrTMMUv
CUEGG500HJGo+oSKQrVdNqU1C2FOukyvqzZYSLyjBOuMTd5BCdZJdGXMxFC4HQxZVlSooMziQWL7
E3jlujg3ieS1oPBvkJTWwbYP1jnDuogUhxb+IAeCjYGZkCau3BEwXfHke8wOiamt5AJS4HNgCm0j
v2aTzNLdoNRsMLA5wCZ9RF0YGHvTk6mdMw25A++f58DoXmztcUSdm6B5xlDEgtMXYitidDcaqTxx
RzIPvkUWIjxXyyBz4qbMKFCDmWqauH6PGuUBZtdxvZhc407P4NwP4DJskikz0/Spwn9qgBqrWf7C
UzgdCIovYTX22FjauLsF1I0GFgg2o0CLctLGlBkGrnzhila0DMxZkNablJBcHcUJFq7t8NmCgaiM
vCDFBRQvDKhDn/2wjj8l9zRf6/pZgYDXtlhQKOe+AkfXPnW0DBkzK12axIwYfWqIOs1PuVA09ibh
fQ79GfLOLE1hLSG3tuuVSoh5bn1OOlGafCQF+1w1MPHlf1vQ1taE9UAW/bRU8hlqKu/wNWOaYLgG
Zkz9TIxoMMVrNuKy6bMmKpwQKY5StBsRUIMh+DECfDF5m6twIqqQKR/j+WEKAYO7GxN7tsxDQ48H
ccWYX9OKBca9Xz+fANcofEYRRHtkTJaNRzQgvj+m8wY2QFyw7ALITknLA0CqVYSCPib4uONCY/zY
yR0J2e0UdoegN2m7XkdG6TBsCb7kLwPEJ+SASo83zNQqub2TSG/QEg5wjlJ6d/ljLmTc0EFbBElB
zbolYnGycnjMVIowA35O5d8bNflqVvY6Tmz0kLwrMrBLIO4enQDQGOBBlGLsb2hsAZJqoe0JF0gS
uJF0+7ozLKlRBjy4lDpeJOBqk66sMzDuHtK9Qrx5GuPPiYBCIHQPokvnj8swWk4xAs7KJxFbfQ17
j129X0RjBOsWyNOE5kk9VhMThVbf4TjrfBAn8L3QuNRphFEhlSiwYQ2TS6XOa/I7H6qFZ4hVX6AS
t5lgUHjGNUfxMBBHz+kWh8uU01yHfZUoEybt1BloCnrxVpk88i3luFqQWKbLIxu4Hy/z/oyPLssB
FozZY5MpMcih2cK+YyIEAkKVFmL2k5ER7QXzEuP4OMLUmUFLudNZ02N/jeR5uiF6hTyN7zUCMRtz
bLfHPBvcp7ZUqCmXaUJYlwbw9/EgiKeb75N9rZmmqKCEssgiDGXdkILr1gnj2urY6yRaNqUUa190
3LDbAGVZFt5/dXf/N0/9b+epctTJxPm/mace8wrf3J9GCvIXfh8p6OJXlYmC5bhC2IYurH+MFIxf
bY1xqspMVA5IVcGo8495qi2YNrgCtB88S05N+aU/5qmm/atru45tGzbNtS5Rg79f2OnHSfi/nqeK
L5Dhn4265ZqMbIWqmpYtr8T+MzBgt7pOpFehzVO3e7WmpIKvtdJAqvSi7m6rzKjuhqqKbicOVjum
VqVwS5dOENb7oMQ0eLCmW7XK9EdrZEN1yrLdic5C7iO/nJKhhlkx4pnXj9VdzXOxjEcs8SbDPOHP
NZxcC4sRbcK8AdR1HsKdXk55/qzFNXkwQP9tGIp9IDpycapmOjk18GGfle3m67cdNcQVgLrookOE
RjHK9unBljLCkMa8UTFN7gpjFabV2XLQio5ara6bzgCtStMAY2oR1XeOJ7ZRSP6wH+rDMjTU4EFt
7ZnmYlvelnrwEDopkFqMS4cwPB2PpSm9VkqLhXyB35/+VkxVenCoo/a5itTHit7DMciPdAgUHrKN
NbU0P7budA8bA0w4NfZ9YaoPRqrsHTFBCZ78w9c/Sutv9ajn8salkVntY+86i0Y4sL+TLMdjx8ht
4u5G+zCZJvl+jDPcAcN8gOiycbJj5aMY8tFXD1nEcEjeB8Me7I0jiJtq3OG2ytklXI/CVM2nz2wi
i0LYOWpseZ+jlsq9I47HK6rgwS+zg5NgU150bXbIRD6tkvYewgCSgCLqF1WtUD5HWGwCySqnMse/
N+pLfLAHW9u0vpwlKXRVPzxZfyzgH2FeIRjO/YAsyQVrs15VyxKggLb+Z/xPnVR36MaA6amSmYe2
DHKEsUG9i1Irf0LJsw0M5PqOUbz8fqMDK1GXnjYNmOY65dyIDbH7+meqA20nYgTXlTqOa3esLm1l
R/skDSMCpTLjkWpobD6GUJZiXZ0hiNHkyFqEwcFzPIuNO6HWmCBT7NxOcW66IYHPXsREDhIi6Kzq
sqpvu2uR1GLfKVhv2EF1J4LJPdVaX9JjYGsiqq7cfH2ZJ82w8QO6XN/PW1JYK28zTb201PAjd/u1
QDx1JK3OSssXO8V6tUjKfN26sPwLr2II3YF7x5Nf3+Z5h1eAPlEBc9LDfOidhZBPKTZ9gQP7y4kL
KSmIcRv/uve5SzqX2VbYM2t5QD9Z6NHS5opOY43cpTHUfS3/UaTnZtEl6moQ+jGOB/8yVAq2TXFh
r/KwCi65hSVtR1oGdlExiysmmNjZdjnuBcoEoFC02IoYY+3OfSI2FBc5UMBV+Xqrr93Aj6lx3Vs/
rsNFYYzDqf56Wosm8xGMjN7Zw+WuTKN7njfs48lgDDxRHtsqh3UdpotuHMyNZ6gP/8Oyk/Pdn5ad
bbmu6wjVslXbcSy5Wf8IaDp616TZyDxgYFgAg9tvS1J3r3qh5is8xgxE9tadm+jUvvJZ8oeSNC0x
dDQtRX1XjIVjbPTKVjH4Ei29MstuyILh4JTsV/FUIgMMs3j5td+VTkkP8PU6JeG4mJq0ZG6alSSi
efkhj9w7M9BI6ZD/QGRkrJThu+EWhA1r/4+w81iOXMmW7RfBDDoCU5KpBZO6ihMYS0EGZEB+/V1A
9evb3fas7yRPquIhMwFE7L3dl0+XCptIyCyw6TANJoQUI9qst+vXt36RwL9NyLZ8mxXU11aIgBvN
Lmb22SjaLv6aRtJIBBKDEYrW4NYNqXNMWTbXwv6S0Fy3xlCNm0m0/WvWzWBXS3cEghnMW2R59oNj
OOKSCC0u5Zy4sA2SB1A3jlbs7CMjzPDVCTRmAcKUyaNtEKgZlcvY6Gf2qAU9AS6jNO8YI/hMXlFr
y3KfF3TvbIg8WZRdpuWj62ZaesuJXvrZePt7Bngzpvz1FIjRTLoJI1ujHXHdmHInTJOEA7tgZtsN
Jh7YkhmkXhaY9cNIPHWx0uS7ajrxFBrG1Usy96O21M63svACYTB0U5qDNUl5LJgopFtjx+xraToM
o4fF2vr99+Ltf0fe61/koDhGBvbHQ+ePYNbSrNk5HhjSk24S+o38DY3sC8Jgw79/XkOn5TBSC+VT
U7Mk/JFxX5/0ZJv7zKXJLGS8Dner7/HUtrsqn609HRkId4UDg205P43K3szW0taHuQ6ukAOL2mb5
G5eb9T2jQ4zpIJicWrNUwAtlwOXFiHZEmm11h/DFaJtrmaPpy4riZgXU7/UQ2DTKGPZFqbgWXts8
VVZO7lgBjy0BmD6snwF6UoJPetykQaFpwo84/tNBHSJ74Eitja+4HtV2XhYtv0dQ7eSs/ARaGZux
gocUsYptaPaiYU7Ks2fRD7TmlvJpevjv5/Oy6/r301lQ3ku0ZK5DHKG9zi/+ZT4hVSO9oLZonlWO
h+Gpm46qHuOX3n1j1QJdVhc+UZ8htlDdVW8DXSBoBiEdE7PAP1Le51VtndLlho6lVd/NqOpJnayT
1HlzzNSHVUPUM4dsmk3i5LVWF26FP0GmwGjDEmTKXgGkigHfqjB1dp2Z62c0cRSCDfDG3ur4ZrrI
bndR0FnwKgT6+TyS2f1oEn1L7zKjYQblzvYQmbej/+gUGT20KgCzJCf/OiUzBroUsFSpsZKoIOVE
W18JVc8uIShJkUtmEMFlvpMAV2mGzsAxLKP9rQQizXWdW+85pQZelaPuJMbvx3//Jizv30dFfiD4
KhyGRdJ0EdxYJvKZf72yOskgS9N2CS0dmHwEZR9fw96Lr3K5EUS/FYXPpHZ5PnbS5JqzNwSf1uEy
CmB1R2VeHqbZyk6OF2KmXbZeVqT+xKUCDR2NwwOgspoh9XK2TQGTHB+RPylogBUIniCAKLOewpF+
ja8m+VnlhnNo3c/CyBFzVUXfbUZlCXw/cYPIP4UZo5C6a0Qskiv51YlcNC3U5WbGDinuG/kOIqMd
i+qjA7T0EHlDcIdm57RuWOfF6ONNgnBRb9OGCm+B4chDPU8GVEouZcKwg7tSfusZGLF8YiOIk6o8
ugSjxz2pGLrrrX3h+w+zI+/N/lfvMXQK2Po5Xd5f13Xk735R6e/FXAUPyp+WS7nn/15frMjQ2+bh
HBIizk06FuowhjWCegUWv0cotAl87Z8tuL6U9ewDiwwLX2aMV9ey8YjGebxhsYgvNTErW7zn5F2E
oXlfuICkw5YMytaJFJv+kLVeDFm5020WbCwdtsfIcoF0tYSJydxmVXGydMuIFxqUqiQsYkTXc9YF
jyjhSd1BuM3OC1rxRK+p7hscy2k5bKyS1ltrDoQxahtuVths/151A9nvg4pAjbieQvjxaXHXduOu
b4b8Jn0/OnLVqb7nXJ1Y99hxGwEDjWKYiAhZ2KdGZFjf/m4Z29mWoNQmGJCSpuEkxHBMa9QNpojg
lY8dDdaI07OdxLNhDfnBNUb3yY+ZGDlJa/zMy5EISeZoUzOV/DqWd4qzBn1m5PzqZE4xQyk2/x+D
ccbG/3lNkz66MC5oiGQFl6//mPF2fR6y30KdGIfoRK0R37LjAhYpoX4XsfPNNhz/EOZrVHSGJwCI
Y1EZ4Y2gOuctnKctumJ18Cp6U3pORlKdONEaGftfxD4opge26/6ZS+vSmGXyOXOIMgnJTh7JIgdT
FN5LZBndJu6Fe8b3H15ThQs/E4OHAZCHRouWtvQxzcgiMM+uXrjta20jRxIpp3WNrEoMmHRFg63n
qpQdZZ5jtirjl46l6hCrgR1EG8sRoQ34lbKjOaNaHHZhhKfCqzRjWwtQiOVAlXPidKNrHZ/6aGT5
lRnBxgFRP3z1dkZAXpu0N8tpOZzNfue3ab2tYmf6BnTih5Vn+mYGzUcWzIg1efvNHOEb+55J50f1
r4y303srmJ2DzvwOb7kDhtcsumtcJtlmJjrNL1oOLGBi676bhh/ZB7Xlbtezrc9qAM7/3HqYhXdd
rw9G5nOVWcoGs6+io7uUyFWDtF9VbrFXo2qf7Bk7keC0qxRuhGK5UmdLRbLe07VRbXUsJhaiQaKQ
W2pJjVt9rQWbHKVKZZvqIEZ1NoSVvWSjQgs0u3+CyALMhJb/vqu7cjOz1NmVNK5205AWhJs4tanb
46Dwyb76aue4ei2oBzukRcx1UJDn/fQZVilNyoLhfNNqyQhUEyXI1pzTd/b4GNkErFvJpMID8fe7
9/tR3yUDhk2YboL0iWWnGdAa/fu7ez60uw6nimXgSKebol7dtLgJctkZatFqLJgB/t17tJkj9zXR
2GaPI6VJtXPu5nRGwBMTV7p8TtaAX5GmBTwCEyycyEtWezHZ3T1B4hUTdV0chtkfnqRDW9Sau/RX
ysXT9UhAoKnb6YZUGxYJAPYCl3TaT0Bc101tPip5RrmZ/o7c6odd0ZX3yQYNYnyNEdlQOU5JWiWo
76SyzsFy/CM/bR76egJEvDyEJdwf8gHdiQh3SdRd4ODYbyzpBrbSQ+u33kmHQfOUJ5N7rqrskup+
97dG8JLm4Glz504xZ23q9Dcrt/Uu7bvyxKX0Hze13zAjmbH2Nayl4ZajuEWFJtWtblP3nDaQ6DyD
DTLZe0+mE/UnMSW4scf05MUDKjh/fP572XNH+3Eu0apn+DmuKsZ39N/3BHJZ8v+1KRV4lqTWcqTl
W57FvuDftwR+pQIdY2QCDaCTl0qFyB7auHjk+zROqbB+sDgbWztksDp0kqYvvic3mZL92ItvjaMr
fndRnuyKlHfhjPa+bovgKvChaObZt4CTopcTfeblDPQijb9XPvq1VI9V7TS7kr4qOvIYGkVAz1qP
hiLLlDl7TJLMOaqzWzwxsElGpu/aRk9YhsZn6cQ/3SaKYNRn9amUY7hhdvUn4lQ95oCHZ8dKrtk4
2MR1h0gbJH54zZTeD7MXDp9u4/Y6PsyeT5VDDVuUvfs1DMUnK5R+FGpJh1BqgI2U+N59MXXpqa9K
H3m9rhmAYKZaLhan0gx+oJZxiSXODEiJAnNEHeLrxUx4Xe/ZU1JsbM9EZVP15dWuw9vk9s1x7gPw
tSy6614ditv/UUIvHpT//FJxbLimLWiH0sD5T7lTG4gpnRnpJfYs7uq1xJzcHFAkSaKUI+aD7dc4
XmdNroaFAKeO257YOO29ZOVEh8Ei/MkBf17kjFtF3vf3pobxkObNQuzqjPe4dyBAOrQb3Vga750c
vks50fVaXmyjI+3w9D118R4b8RzuY4PCJosJ/gyMrLwuQOfY/Jar32svrWP6uClbclktG11LEPgh
5ntITnHBfBHOHJC31KhOQ+kARxCG++AGo/jmKeskcRE2riMeExCH/Yzjw1Eg+bkifRZ9vUvGtPtd
ivm1mtty999PHZrK9qKA+7ezRwjTp7jx0KMLhzPp388eW03+kHURc1HWSDilkiGwAVbk1C0GcaxJ
9LHm5CP20z15sw6HwDJaicby2ucBCioyLDjrVFaz14W5xypE0zUefHDoSxGaBjkBqWuXi97Vd0su
9nH+sdLBj8or0ifXZbbdzm31OnZcpMIyyw6tl/42R5zsWVcCBOnKnwXd8cewyH46pRVfaYXtpRGn
T17TXxn9AAtSoPyGLiOtt3sVTdbTfY2SF42X2JEE5/Yk+JadcT/GdvUxZ1C/c5/rt9csjTkjZZM1
GIoEkDbCDE/4RAuh5+bW5B1GsqO87b9AGnhvVV4Ot16Yr52Inqy+rN4qd5EKxoU+5qGgKhFYJxPl
/e2FY3Ut74dAFRtmkm/rzmkaKcpkY3r7ChJMN+rnvhbuoxoSVNtakrKaVfDutXx28+gjQ5/z4vvy
FtUAqIhzUtv1p5TMlTaLvitvCGrkGla8Ks9acFtc5MK6BrBUElPQR+X0CVYY4T2OXGTiTQt2OCbf
y8ZpWgTEQE1T7s4PHdwPcyxZ2pQmMkjn3ssoDBAafabuil5Z9Int6iabyNpURlzvJMg32r8Cvk0Q
ea+2E3pgLYLyM/Tly2wTM+qUj3O7t6ZG/LD4y5hKG/5DyGB+X0i73Zelsehf0dHRZ5c31j6aWHlx
C+rA+Shcz9uwk0GhbtPHKqu4CiFESG+PlHSfUEJvakMR6VIK83GkVLyz6JTXAshMlajx7M0snqP7
s5458EHFxF9IH0wiYO3+XBK+sZ91h7gKpATJNRi3xNUqhLrPHRNx9bKSrg/5kE+5kee7dWKxPrVY
x4Q2kmMgauJNkvYVke/8KUbCn6u2gMHQIg9LLVj2MCGsvQW//G+rqkklBtdc/sZhFp6Mf94oGXz5
uj8Ndt8S8G46b1nOCVQCczAKKwM6ovmrxdLNKzEOr9++XxHnVrBxe8iXrfL/3mQGVKcybR9CSbdf
rVVVjpgUewVF0XoNDRu8An93AkUqy23sDtPGzVt/E7jkVxXspjeVHtJnMQWnNBsWIrpvb9gZysd4
xscZR841zYR6lXCSp7Afwm3UJt7fy7GBficphPPoliXd5EFGF083/c51q/QSIUD8QduUdXVt06b2
AhWUwdPalgvkCN0xJCozy5mLcw7dPKP0H/vWdt5G5dyIA8ZzgmnErYP4BZcG8bFdaTMCTl5C7Tof
1jgYKJCoBZeRjW820ePaU58bZLlKlNPeqlPjPHbkVSWWp2CBt+k+KXzBvDwbn1p0BY/RmKAWmN0X
Q4rh3a+7x3WCU0PPusumeaEr0eaWbujj+65B98918eSkEarFriLHbhFs5Fn9Pa0BP5W10UJfh44a
U5jv/u4e82yKd0kVp+d0nDf5sitKZvnLyFLnBZGUw2YKXzR5XbP0up8ecefsX8S3xEA0X1XCONnw
3c5pmRq7fLQLKOR59pxVxFlNgX6t2a39PbxsBKPkkYG9L8suZ2npsifrezvRtf+7DSUAOMBJG9z7
Fqe/nufgcb2XUad4gj1CnzQTch4OC9WnY7j1MvBYQTT0V7tk+s/WeGPIcPpsHGi4jktTt4vQv3l6
MN5DXhxaERyLxeSQW7XFttbBAhDWL6mI2J+kLQS1PMtO0zJXm3LUuUnva2orIzlpIodKSDK4i1Hz
ItZgumXrn04TtJs8CdHZLJ0brJCWzAkrU+WAxpAUWGYCdL+oK6KqBTNSDK+GyzFpRAjKcAIMD26T
Rb+CNCPTTcl5Q2Z0c53zQT50aQTe0/UKJBptjAbHap44BIgUx52BNIPddMap4w4WRtBGfQ5A+u5N
dv2Xxtfd46gJnqwIShVzK17NKvkzTjIk5rpDHjYDViv8FP2BH7XIzWvnI+zD4s50QeaFiAsz02Pv
1aagjYw3q8uZGTSeYf7s7aI+ZUXNxbXymLqOttypLLqmLZQyYyCLvBYeUMmGyYpMHQS0CGn9ggtX
VJpEBywzEX+so32yFKUJSlyWbuPNl7iURK3iS+7kUNJm/2o7HthydG4VffqTW+tFTEvWIS0xWubL
zxn4ik49nkRKAh1dTYhrD0EoD35r+7/k2H+MaG/buYxuM+2Up4QpBDs0qL8dB+IR52l0jAb1sf4m
ddOA2pOUmmsHLqdnxUeE8ZEyN1M/ZwT0ZggajH7PixVENEmN8qy68LFoYYaySdLXxg6eeyc/r//7
hErPqLFR/D2yHUhn68Unc6YIbpd7v15iBlDLBV0nwhzwtd2Zy9dOV9QC3zK+h2bnvqbBH8+Yca8X
SL2NhNapHlooCtUUn6NkLLOtMlow7KoqiGsFDD0M9TbqkJTV2Hhj6UC3LV8LX0tSdiOSmKqzWdpY
50YgPWlFXr09X62MLMhwNAHDxv3BQq5mpQS9uPRWHyq5dFcboohc0OomeWhe+6fLaKXPRvN9geNl
QYrVzsew20mNazeboVLxG8/ursFJBtzLxFjTYOgrWvor5jgjCIoZZY7FuQ5yieREAG9U4QKQYy88
OYht7BAhjoyQKg+1BV/TYG2JetTrEcKZxLs0LSnE3ZBSrgD+jtu4fJD4fHa15aN+ispTygxAJ7RP
PegfIZZjxw3f574GPdfzI4xfDSoskn9Jahrx77ZxBkOkfITX8NvoukvbfEV+dCsSWvjduA/y5GhU
7qM5P9dG/eUr42JWw+9KkFYWZTdLRKdA7KIGvjTag2Chz/jxqysnD7mQ/jFn+HbVzEYLoeurguUY
FuRvTEOFzqoeL4alHlQLY4Hr2zEPeKV+9jWfN/CpHJp8FP8owokD1IuBWNhI2fAplaNgORiuozVX
O9FEwNfJgB79X4jdTMblIehvkECZnIE22MDaUDvufDPHBiwgPBSleee23pHqNHoQIwFu0oWr1bsx
FrDCfIlJlOlA1dianqTrlL/GFr1PANuxBn76nOfzkzUz5fHjczJO342iPjDl3KV+BjqRwWHMQTNn
Gj6t7m4xegNjNN/HnnRkVZ4btzgEeP5yDbl3KutzNXXnJJteHZ0dItM6+pn4Pjlo89l8nEPMmc00
QFlg40ZpGPx2Yd1xrVqI0KxNBA7h4S74UTr/dE3kU3GGBL1qMcPRmyMvw0aRuQjjTGSk7r4fio+R
P3MygrMw61+kFjwHCqeAN7jmpurj99oqSbRws/3cDe29MxFUMpGbxggo5izthnstqotRTk++tD9S
4i4w2clXL1ZfDZ35h0m7ZE4y5EBkqBga9U9Og+puCqn27H2ry4MJsn+I/EW/7N81zoz9zaeWkNh5
qkVLrNzsXN0ct3oRi/mgYzmZ4+DVLfvm7kDhTnS9e03npL4oTXCgk+cN4izrhA692GnbjTGBkYfC
hO1LMvLW7lA/xAtrpKLguUdSw+V2CP70HUEFGrGiGqynvrB/oav4yLtj4D3bSWKgvWcbXQlSFbOe
EQMdWIywBvML/ERtO26c6jL0ODt6pxk3llkz6zKrbGMlTbVvI32ODdLCS8P87O0AqXIwg4wlrKIm
qyyprrWTcSpV78h2nroi/WlbiK97q8VWC4nSWHyR4RJvEZONW7NnGbv+rWphtXi2/yNNCUAKzZNv
STJWfAeo5v2ACSqbw6uTLn5CVan72q8ehUs4wTxhdK+0jZlKP0eB/Z1ZPUI5whRCC6QZ9pyXBKW/
CAGL56T2SFjWWxOfWOEzBRzC8RQKuzlSJJPzHCfTxhpmCPb98GbNA35InfxOYoNuKQyVKjwwuQFj
5hOoRyuW0Uz17qdAR1uvL7iE+Yw0LGAj1sNYTedhhK7aeLW9MdsUtGZ9Wo4FYkOliK9q2hROtqsa
bE92DY65Tj/6Sm0tiVrX6mE052V6y/Ip3nd+9epkC999fLH4c9H+kZ1dJsaWQRO+H3NRBqJUdJYs
+zr945EGF41qyfgiPRJKVKCw++SggJXf/45KkhlJUvmjGUoTrzeTzWjVwS5Iqxf+O0ObB/BE7/R1
bp1j7iU7k97j/RwPPSET5ll5gOX7aVtLUIc5OxZ2EQyuQjUfFolyOOXPFOHlUZZWdxc6Ic1uiXE6
yl8wKkF4auKj5r2ml5NAGAlY8Qp/UsydKW0rzsn66nlyUznELccOFNA6rt7KBZatACZGxbRk7f20
3czeeAnCFqa/xtH6WTdVfac9kR5CyxP3HWU8oZZyundrE85M46HfDdiOU0ARRk74rHE0keDsmGqq
XYFnvQwHQEZF4lxmJ/nwp5RI+Ggo9r0Py6qrUWeGZg458jXz8teitolZN6bXNObKUvtwOUc2RI72
+h0LPyrI7GcbDNMln4bfgc9JqrtFMm/xxl55Dy6TeA6Vwt8MHtnlzP+OMy6ZO6F7SBYeiVcOYR4h
pcp9mqIBQ9iWMCFk/sOnjt3LTgLs6ckJcUbImgMd315IUbQYGYXzxyhafg+aiBPy6ZF+gPbYEEnx
6Lo1jDAgc5PKPYqaFpm1LJd2JqlxYe8eJ76VO5OIjjExBCFw1n2QpogeSsg+hYl3pu1ziIHdAiiG
EsvkrINXkpRIhcwdkybCNIH9BFbW7sHmq30IHE1CCr2EqX0xZvNHbBLZnZflPa2iP54X/cTJDOuq
ewX7dfYMdRIpiigdv005jPpifFat/Uo3josf8l+Z4CaKbfXsd1F+wIt/EYPrHKjOwGYNuf1lU4lI
lOtvg89FuMzU0ZZhcWxtiCO+T6d0LrzPZNJqE9N0A0QW4Vp1o4/UEPRC6OwGPq15v6w/Fb/MNvSc
H8pBVMavz+TNhfphh1ffnlqsaWfZTT+ILdjk2fjShS5pM9UIWBt5b6DIUhzT8lwXMZ988Bowtb6y
qxAPkyq+D5WFV8CFmcZMoiOVpaISBvM4F/K57/v02FguyKuefFuXv+ZqLzdZXA24J5YQ8tAMLkEl
42NfxwwNeTRP/qZPk+GAIV/sTQ7biPL7QbGxRAth2ftw6C9twGeK9QA6M3GizLkK3KRJfsLyNBGX
dJKiBRDtO5uBS32ReeYDaprFgmP96BeNWifImR3wWuhuIk8q9j+1l//QwXAKzApZQSy20FdA2Pyc
U1LVAgtDsRvUyX1KzDBWx+BuzGCyR8N+QP37gN5n7wbFuCk9aiFLecm2Ntv20sTtq1dV07eJDuqu
KAwChpaH81xtAsCRcVh5b5R+FgjpmLrMSf23Tk81ohWGRuurjdfSD4gQGvlgMN4ytH9Ue45zjKQ/
Qk5ovC/fJg4+7Ot3I7WaPYOTZBehHfvWNMa9Hn3vq5mYEqWZSs6wUuKnkX0PSn1eKLzoT5Gr6dnN
cnlMCNfYrM/P3Y1+4PjZprna+gJLRB2Pv6Wl9WkIDU2PzHfvvRxtY+7b+uQg8WNBDAP06n4JNbZl
k9f41VvRze3Nr9t3FTn9h06qAjIjI/l4rvoPV2IK6lhdDuXyqmrrl2YwxI2Bovvaop5f/9Es/P5s
C9as9R+pxMFPYrO3n5i2nKJgiJ/6WTXX1MQQOBEAF0qeWp+fMcvYMy3Qfz6TOPWj1F12DiDb0xmQ
KLzbSmm61Rb+LSean9YbX+d/GGqNR0aM/3jKtutHMcfz+e8blucTM3yQcy4QTfAP17caUHsSXZ6M
EgdrZXffy3oGUZdwGbLnXB98UwAosqfhfppiRXVPaq8wix+2z7Dbz9vk0ktZPE4p9OeSi9ePQkRn
YMjdu6m12DHYdnfFEM7vFn3x9Q1kI2f3Gj+V7WTgJmvT3Ic2XfG+N9tb3BvEy9mR+CwD+JBCgBUv
lUkVQKXaDbN3mdvZ/CBsNGcXiBKrReHQukQgYDr7EO3Y7WjyBJvIB7bgVRbjHy/ETDHraksVo6kf
8+LoFUoCsMz0a9D6zi0y810XmsOFIxxflDOdYlzan1wNHfp9jX9EzWm9grO6rM/bJR2GOR3zUzFY
6jXQxiM/mghtwThIhS1UoCqZv89p89qWERaVPNimOIbwaMwTJ3mUfUUT8RRuJfWrmZTZRtuNc83l
0O9VBnY1YJc/xJ5z5xj0bVKukbQxlL4oQxlbQ5TBVYJ53KZdOjCGZbacN7I5ZDRcz24BViVVc/2r
JQ9vtokTsrW41iYBQ9pcnCsDnRadhw29G8jiuaWDF6/xuwerRqNSuZgiBNyBbdIYtCXNrjrUoxwO
Q+mJcx5jjygtmTx5xggVyW/sxzEOuitCzfrOc0XxbcyF3JT95O1KXZXfOqt+8ez2s+m6fSU6QLQm
Ue15PWVHt10+U12YG9EQDbW+mii5da2upj2BACcO+u5B9nHwwhI/3kcyqd49kynsbJD70k5YZUMJ
F8vv6Jp3dbWdGLp9UN3VQv9o2losl1DnlLCXvCErQRWwvCAcByms5b1Rr3kPRTTf7MBxd73Vy7c+
a268bv3IjKG/M+qkeWpoUh9p6IybovH0ZwHwcH0HzTCBTdZyLoPhuxvah/M2ew8jrYid9NsnJ2EW
6tLoiiHTqALdeGZH0VOZ1MYN8uJ0UfO0QwRs3NpME9vkl+/u6DuPejulqompKdNqP0OztwcVTNfO
i+BNzyPyCinJGvG4VEVdcnYUxpZ+kBCxl4ehGcvwadBOcjamBNt7Nn9bXygc7zBNjrcPvITad7lx
tWec1hvNQQf6WMJz6SfVPxiTjvcF1+4BScO5EMU/bhDBGWckIni7eivLjg4qsfUt07+/b32u0+pk
9IV6bxDCqk7OwOXDrxb9KDRwFEX2BA89SBaCdMlsKDDrA0Jm+5d2lrQws/4h5/KXIb3mOom0fsig
NsC5hnTq0+bgqO3Pw46CT5/X+0npwzxe71ZpHjF9i/AH1QWJKOuTjuPQVx7zfZ+KahMNpn+JvaqZ
CfvjbsPE7xy7n15dCdBbA3MLUd9EPpA3rN3xUNjNn3p5ag48RBowuuC32mQSL+9Y35slpMygYAWV
HUmj2pQYd1C+x9c+1RJRcmNDNzAIK7Fc+1ixokJyhf1VWU382fNN22xWfjul/0HXdHinrcLsg/nu
OTfj7OL2tkERFSTfjGB+XN/qG5gJqlx/mzuOcz/xmkuZAXd3nJFq0qNbqNAufyv40RkL0s/RyMmH
tYLgmXpj3GcafXY7YgCvIqZk61uGxARvmjCXQdAP0RfubqJ683GqmsV5SOqMG4XvfUCcdyvct75o
s0OWgHAi0KH4Ar3tOUDsvTjZhn2BPGGgm9vHxcVfnh8LrFLOLPPLZDjNzWvN/i41lnnFyKfSN8l0
L1w9brJmrIEOlXzAy01HIzjLA+cRTTWc+lqM++grNJP+HE4cNEVrlK/0pstX7dzbRoDBeXkwtgic
p7j5lJVVH6bcj09zlianti+Z7q531xs/bZMTck1ccfBzh8jKL+uNluE/7q0P3TbYuUWQHfPKx+Bb
q4l1zWGOkYqOrDG36N8oIoL7MqrRHRTE/eSwK9hjGAKwRGt/57QBeDdJ59FYap3UcJ+YKox3tO2m
Y0fz5GhaJSXsoPObqIGRoE/eaMapdxR0LUi81rqtN0MaehS4eP7TICMz0MqT+FzU9M16XZwglRF5
5pnH9YbJKR2f5cbxRpTf65NaYMHzNJTe5X3rW9Z76/vWh8iE/9+b/38vr+9ebzr6iJvKrjjc6rm8
UT7Xl0gnWPsJ5w6HMQ2oY5G+19Ec7dTy5PpKHTC5sLzuvD5an1//PcJImOg2qMT1YdpV1c3vaFrl
SfO2PvW//yBPXfx0Os0O63OGM76oCqUCqyAfuNnc5pLGs4qdjam84YAEHThY1L+phOZ/P/a/ukzU
31zgBgHSqN4JgrdKR6e2YueDDGyCkGs6D12FATjynV9N32JrkBMKp6zYe7MHxKp2fwwYQLmyh/Yp
z/LwZRxaB/xDJh6Y94YvuduzpLfeXUcpE+ikealru36h+uhol42MPJaHyRw+B+iaSd5aFOgheRU+
Aoc4ZAg6Jrn1kLmIQJvOOE9V+GuI7JMdlunPgCEoEHHkZslslfs2FwO+6QRnflulz7g4GKZQP78V
Iv+eVHQqxyb85gp73ukwJCO3nNV3LCyorLP8S6MT2pgpUxYsHNRtyo7fwnK4mkylv4SN3g/DE8Ve
03g3o5hBeYTzV1i21kvW2s/ASNmv6iF50Nmnldb+ZxJa5TbzK3arZQX2fDL6V2+M1dZ06gW6O/ev
c+2FxwZfwiK6Nx+anMWzX8TOOP9/IWuDCL48yswmefRou/u+1z6vT0V9S95KWT/WPR0DumUlQFq/
eIp9ohTkAEgyXrwURaAO+MBigiwy86TLeBkGLnfps8WIBkA9uYH81U1F9LMT1beGGTfgiyHbT5YQ
OyT/+RsGhLf1DdLExJwMZfkycZ4cMHREu6kyrHepgss42tHPtIEwR9tIPkW2ER37BvBJFONZQwK4
X3+Gn5Hs53tb2dIuaHLPx0NjO5ToC8h/CMunuK/I0M7T7E3U7iZBJHhab2IbAI2l8+/FOAJsHpdi
pqHHhyh7wavHHnp1UdPGLmxBezCZ3ljXspcgb0GYBhWk/yk6d0tAxv+wdV7LbSvbFv0iVCGHV+ZM
UZYt2S8oyQE5NkI3vv4OQPuU9z11HjY2AdKURAKN7rXmHLMf5+uz5PJXWOXmSPQs47YkZKN9hbbL
2ZBGya8e9YwyJwRPPtKC2DD3RT0UX8cKG0hAiSyDdUg9inWjFfw0J3K3qbFTkbXdM+LykClDQezm
1H2P3Rh3mIUDLAks8T0ztNPkmgUMgTq/Vu7EuTsfZ0X6JUCNgFq7vhdl9M9GImmaQ2uDHXrJ2TSr
9Ss36dR92TQRdRiRYrrnHosy2w+eUzTVz031JJgHnN0w/zE0TvAYYR+d9ML7k5kdUZPzhgY5wIOA
2cHfY65en7IkfslDcuujyqXN78r+GPoTgYgOCzwTpYKXld4uoNNP8ELxFHcBZ1StvVCY2Le6DcHA
AkzHqlQdnLZ/a4WONj0Xc4BGzjzAKrIrKJ3yOMQ/uWUIyqmESi2PjPlRMqJodnxpbCKpPUdeJ0FV
pfIW0rK4LbvJQPqJlWFos2OW2lox3h16AndR+MPdrcbZ5DyANJ13l2OYsP5AfSpOCSUtpzSsu0/5
+eFJEjhQiJ2E04SPwmrdI51VGy9+6O8qze+vlUXhE1xQcBaeWR+jKR1OCiUzamnu+Zo3phe97+lh
TY5BqTq2d3XNOlUzU4uZ3pQ+6rJyNqPd/QyAJNxaJX/naZp8pTjGGggDtBFOzYcB/WXdMxtqe+NW
h84XZto+715NIbV+x15bDclrZlyrcIMMtFzroU1mpCQvdci1A96+8trX4783bQMIPqYmaBgtbDe7
8bZmj4FAqKiVq9xyGhIq54dqCv0LQSp1r7NXJyR2Ss0588ufSVzm2xoI0dOzsTj3uv8HLWFZrFE2
IrgZ2mlfxnZFGQ+WQEeBr8PmuEWB656Q4LiEUdXuqeyZKNg02zfLE8uxjoUon/L89PLCLtKRhC77
oZWDR6L08ECEIw91VJpX05ha+pAWZMNEmtflGKRl459H87ExJ9FGFLa1xStgM77MB/++pmItp7eG
fvr7Bp/vMr9MlIJAuoJmzN9/ujy7bDLVG9tgAMX+X//27xvQuIUxIpN+t/zE//U6cyQ2Ouz18+e/
mn95nQwZtZKdC8qyUp9/C5qskYgqlnhOI6Dbi8a+dt08eiTx3Ym08UTmhjcVN220zl6I2Cpi6Qu5
idzGUvbkkll2d2xNivm0sUjJmtzsJCOhP3JRwTDOCbiccJ36FWNNqHn91cvabyyqvLiivjlbBurm
UaCS7APtdbATpAxp7sCIqNNw1/bDcPMSH6+DTE5TaMDYGuecPdMh5pOLQbGIdtS2CH8PSjfvuhai
lZ03NhaMrgHJ6cKy8RCKKDManmnAlZeY2PfW1/vnwOvGqxV0uMzGn45Mf2j4CQ5YM4ynrG3utY0D
yigs9+z19oi/si9wNlwY65K3vq/9k1nYECJV1mztYAJfRSZcgRhqtKRzEiAPt4x21towZxiATVOs
xmNSdYPHzxsebQvQp2rRyzMhcW9F2b+EkyTryLC/5RNYetx3xquXfk2dOVMMtliVdafayqYjC/u9
KVRFl5USqa2rTTdF1Q71FvlNyKfsuoHhJbh+bbOnKALv01LDs6sGuW1y6iSZ6WsvnogCHMS22ARN
HX2NiP07oashOG5+tm6r9FY25Vsy77VZGz5yoKXLc33iI89Dfk8dQVaEClnTb9OysOEtu/BBOZgx
8p6Wzb/2PcdnsJ+fGZK+Of3ddb3Um9bLM6Eti43V9wFY1i5+riYnfq5t/qAqEU/FvJdjY7+wvP18
bnlVDF/Sd4ZbiN7tcxOFJhF9fTxs/h5bHk1TOl7KdvzX8aDHAeQtG42UdVWZLS2I/7xTIoHNVIVD
UoVJpzCsyXCIBpQnyVgaZ+Hr1bl8BZ0abpczb2ia5DGO+T0r5B2NUvgei9fJsoefbkb5fLI8Z+NI
mttVZRGwHqGVqC2FjtiqnxOqokcl09+W1z9oKriPcHScRyojfKpuvguZZK0iodSD1p6ibtnHezyB
4CshZAq/Li9axjXpBWGyGa3BfyoU8Qh1He/svi3OTVXeJxxCFy9pq4uRSoEgz6w2XlWB+VkO6kr/
52k3TxNmkHHsHEUXbpdn/26Wt8HgnWZl8qKjzE3rSX33uePt0e8ne7+Op+8IDliPetQy3EI/Y4Yn
GWs+nqY0fbWwwDFrJygQbRTrZDIk2JG/FgoyaK+53MOQJncm6KuooftrjorU4Hqmqg80JoKymU4e
Tb511T/1ZmluFWkL+4ok7ldJMW41daNFE6pUr0MKVsjyvple5d2U65FWMb/KwbCzh+qAqWjeTTDg
rY1sGM98ix9GZopdEBI5p0mKjx1uiK6UV/FBiq18k7S3z85IQHbhGe5b50LeRFylXQJLt79iDN5g
kesOVEzqPeLc4BAGqVxVnW/F9LJ8cRgrD4VJNsyOFGUxwzJoQMybApAYvonoHLbaP4f80SBasLwE
TlGTzDGF8a2Zxi8dqo9jj58J6VcQEOmprBTBNGtrBBq85u8mb7IWJhpnTu00xskLdb1A0TFvdax0
jO/z4WXBuWwcgylmFho00q2oxSQ1Rnsr683XyMQwlCRFDiEibV/pcC2Hw4gZZJcXVzIBctIvNHfX
F7NYdd5FopndDa/J7w7dUtoQ4um/jpeFjTny3y/PUJxQLm1P4HQnYMxMDJZHgYo7VkA5WidVnMP6
P8fH1JLnaafVifZBOXI18X38tsvpI444uZoi++YOGZkAtW9t05TQQ81LD6bfp68iH99SgfXYr6eO
YL26u0aCD355pLtADKl6UFJYnBuyS/ZOFNGYs7RTZyZgL3ubsT9uims0MvDbzI+o8eEgaRKfTmwU
cCyecWUh31wa6/nZKHRzhqPxcALpTMRkwXBBBFyBOQ/hNaEiQbZKDUbyoR7OsMz7DUP9UWizUdF1
87vZjlxErHZGM38PE5AWeSBe5GiotY4bbT2XxU+FW+yY0BnHJI4kQVa1vCyPlo2cdz+PVWOxDkIC
m51WUhSqujS4sLb/Z2PlXXDJsUPSSs13zdCAYsjLiyJP2w29pzhtMD4lTXiES/wnnfeW4wAwp6OB
YyNMubWqxHsUgXXVvSnY9n02h8dW4YGZL3C3gs6AnrXjKSMahfvEyjLL6YkcuD+LSU/afMhWOwXH
JFUvjSr8c5q235kK2jhYWeu/d8ojDtMx37A25xfH6bBlmorTKRiOBer6Ricap82TfUbisUEJHb6h
6xM+HL7q86Jn9C1jmwif3vNI4DCrMxrwQYeFPNZWBlJ2qMFUZwHtbtq2ROeRYGfXojA/xt6v1Ii+
xK0uj4VGpS811cEzV1WaEHM7h145vfkxDilJFH6+jxKQLUI7WgJjk13rF86LA5DqW+FzbytuAT1u
JD2cioNONB/MA9IoXH+bGIn3NFnTvTGIhUg1edMKMJJtCEBVuaaBZO8D5NoOT8yjK/PhXKpblQ6A
IDvyyLg/bMyMCULpH1XWio2sXsZak9fJhWNZO2Q4tVV3TNMYcqUAGNlFmJAxlq36tKVI6JfvQUu6
Gip8xfWURl4Bxtt90SPpbfto3Pd4EDe5CSWtGINjPHLX1so8XhNL56qM2jMQ2bUv/W8kHpNjVBRP
Xox8RE+Eu7aSlCAyZkfYqEu1DSf9MqX40AI/5ZYYBmfVKEp8xmgzrPEBVDpQv6S8itSClVd9y2uc
pybW6aKk+Artq9y4NZbRDMy036bf+8SN1o2RP1folDds+Bsdi8jIQdtHigT5dAicb2X21dfnGjgq
7ivesP4ho/4aDPY2sxqDeas/3CrjzRdd+VrTdWSmBj522e2U9dyhjb/Gv4IExD/aJAhP9hFjwxcZ
ADsHHpU0Qf+aCkhotD3BoSGKLDxd0i/Wr05QRse6Y7YD28OdKBjIkigULADdIYo9F/0uU1cS7/qU
ZnowiRIEtW/SWEDhmlOaUSXwxsDD8VSAnIMpjA1+JGvILJG6eoZPVF1/0VOq/0MLzKxhWe9r46Pv
xFeL1Lx1k8lkk2X0Auh4oWWlFQEoxV4rosqKROSnJrZ/eVHWo/JyQMg2cAHQKu+x85lZ/5sS+FFC
jIikTqJy+EenSbOqaP/vO1duhUFVJ+SelNU0ihNFRnoLw5WwkUrq4GEye0Wzya1HahYjqu+6Qoav
2+qlk1Z7pny1sl2xdpnMAn2vy01aI/EKCJpqYzC4MkwPKra0W2pReQMOSKxm4ymi7wReC58bcqIJ
VKiDliIvjh6tH2g7C/ngarkj9daA26ujHeb7YousoXrm90iCL5UK3HXdDGozJKyHPB9NWCoOZkSw
k3IbULYpxcHIPxpDkB+wxHyhTEbvl2z3GCnMYFdnpdGF1Gp4F6nd/eiZ31nkHLqTS7JLwEiFaO9S
lg60iBFdSo0iMHTkYdIonYVCCzdMBF9Y/t5CR6VHNfb9pdcbdQpBK4mqZAWe+s0F6wo5yWlw9GX/
LrUMSzXhCo6NyDFNWOnn2LVRtvTlLte9Ye/YxkdJc+UajPxBk6XHO+iM+Qsz20RHxhXsBI2eVdwI
7exNJF4xGN8T2oBEwQU91dROy6tHnrblnS7gGkPctqQRcc8rvDlGO2lXrKYEeHZQZGTvEMzHDK/t
zAkUcvpOu7C7Oo0UO1uzWBrEikRTqjpWkU4b+cXitJgFm+qSFNV0kWmMk/nv/vJomDLorJRdP58Y
NfTLnZVCj8+huLWJfowhU8CWTPaihSOK9sNddQQoGAhvibhFbugHDYPSZJy03sUiFdh7gxLOsUAs
gO4Wmm+GpVSjHWpGxotCp1zP4WeM8UXe2BQfbPSjuXcMM532PPf6reJmRDZG8+EVNFalle+qJJgb
NC5iJYwLwtv5wxicbCg1i6OgbP2f4GU4qxOf/GniO1zkjZu8DjXGgDCEGaMQYYxzfSxr6Fq1WMLD
rtq2ZVrCaGnbp8DMCTgLW3ujwaVY48emB0ZbLA2FuE3GdG+TlkRyCYih1DT7Yvo6Ka8RZd42PoqE
MVB3A2IoU8gnEzx4boK7wmreBp3rgz4VwvSeThk67r0dd4fAUPU1H3DOaZmOUQtZlii4kpvZEh16
RnsPU3FVvOqQzdqOIk+gB/jDpmbcn6iDI00X+X7Cm2WIPGCIjBh8UUbmtn/RDeTabu+8CbSDaGv6
ahcMyHx6OgiftRo5DaRRNKwRGr1rLg6mgouphz8xTaGTsCLWarH9Eju53NNKQgHK3ZS+nstgwhiS
Id/WmAdNiIA6UM/SAJDE+DmgRy+08qeBLXJnTS7EhAgdKHVyhL79NYuIi62CHzWtxh0VCj6y3ERn
y3Lp1Gv1rzAkGC1qgo7uVhDcJqf83RvjVVHYf1CtR8SJuGnVB5axKUKZ/+g659lvVArOyeersVrr
mUEN4mxo5IfYmxxQn3xFgfuUOPXDjlsQJiGg6tJDxlMbOfV2PXFOSti3Zc9tx+beyQTcsslV0EYZ
EhtNoAuHwV1mMNLX0Op+lB2U3iiP942p7n2VA8+dN207WFetret1bwTFFuvQP0+4tNroCcyvUXa9
Cz1mucuL//7b5ZHVUEhNrenpf/7TGGc1wvWy2vS9Y13xM6GO/fuDvcG8NS7O6uUf/+tHcvWbp8R3
N6KJfidlSX5OJbZR30/vWLUJyEWg8dYFWNcF4BCqFYO/luZoP2NwTLZGbBdP5mB2hFjq1FciyC9g
yWZZlviKJF6edX2l5RzF5/M6Jp7PeFdQ01FEFpf0+vBJ3NADMfkgtPkecxl0cOdOjV0Qj5Pnxfei
BJXhoEE8m01KAYtUHmichhNPX5RO8iEFOefU1ISs53pwr0fdfKFJqyOUbTVge+zWAK02OCDj/bLb
uFpxQGyQbNAOyIM+Cz4jzKMXty1+058fX6jCm89Osa/iZ5X5+cs4b2o3++MLbbgsh4Sld9vM0POd
50SPBr5T4YqCEt/wB9jCsfccY503Ub6qu19e2NBSq2dfQVKSsdONZJ/03ZNoCBEE7kbEdWs8NAzd
edVjRyu5gbmNKJ5SAmn7cuMHidybWuY/4sj2dk2pccstsUjFONWnvPyIRmwIWVoPoNWZnA3tfoxo
9zfmj9FoK9bpXDZjZ9/yutvlHlnkek3nJirqPQHVRtEffeG++9gFV64XffNC5pSuvCNnDGlPo5Vs
6mLPped8r4AOx61/sMy4v+dRN351IgTLHk1M9P3xPvemw9RnENaqkcjHGvNAOzL1D5n0vjaB/mRr
M1rKRIZeXUu7eKZTdC/6di+nhnXzcEj7ZpPiUKqy6dQZ8asrwh+GwQzIqLRjVQXrUYw37NxG6qFh
ViTotHhDoGvscPU+pS02fUd/NLb7tQmqJ8itE8VT4WD+nGBF996Mwa7E3Y/yh2meei5nyCV/wGoc
+fo+eibIRWu1qypgLBEuK0NBELu+I/AZcwPgi3Cn19opb6djPD0b5QQmtSbQYYNnGBqOxH2maI5n
IUqpeHigHGE+QKm+40uczIv2jOIVxR7ek6yY3JUY8wusalkR616AJKj8+pCa7nsD5iIa9C/VWMN1
8DBd+IO7b9JyByfgJsXw1FCRDPLpR9SFl+lnMdasFpzvjvXsyvLgJiYi9znFmeG24z+CgtY0U0CV
uVDthuCnPl2Rqx+bHDpl0r/2STrn65J4XCCe6/PvkWM/GYM80d7+ZjNgzosTRD6XJJn7ds2OiM1t
g6/O18QTyHGXYKU6eB67VdSXl1rzHjA2nzxTO1JLIWoBE6ZwgFEEx6FWFXVkSRfO7e74PHxZP0rl
vwej/JLYlCh0hTcvZCrf7CAbPI0M/ba+py6NN9KbcC7kpzGpv47MubB7bs9lbv/WpHviIj8NwMhH
ArD1lC5VTK4ozica1UnxVjFxRlz1ZcgJr8YtwrhjcKsZ9aOfUQoQmvOjsWktgETu0IrBjGm4vdCu
nKXPoJvvXqN/80paxt1cDJw/L6pAYGe5rFaVbv/C8Nzo/XtZkJXTlIjeXEYfGstbrWSBIDsU+Uxz
xw6qVZ6Id6UHx8JItg4zwDEJCRBCpLqWLmotZjYpY2LmilON1bZg3R7lxp6hdJsG5tNoqq3jqSOh
F+Wqy3CfROHJ/zFK90gTQCMLfQqKD2FLcq2cIyq4dQakTir7imFxW9MCj3paX840f5mbwOn3yHd3
iXLpTNj0fdpNNapDoXAwjzqAPfnQParrY0zJxMLGDZ+/g9SVhkDdftChndZCZ9WamBDssungD+kH
FsBtZlc3T/CsV5PpAHjRwfLEcD5tqtjdtn1+5zL/WfQMXDnttITUrTK95nry8DhdPDfYyN6/t1Hw
Nsh61ScsX8vq6dDrpJu1R2kNl76xjwbh2ZWZksJwZfV0dEbyYb0MLZDq3ku3sIhY/1VrPxyUgofa
YGxsgUHC6IRk8LMzjY/Gz1g74a2c8h0K0WfHEc3KU5guh+EcuPl3uhWILK0I4X58la7+wjx75xrQ
zUSaskJG8Z9o8vvU4+0y0RpRNH5DeBRxwZYfyNGPNVGxVtOivfTojVsIosOdmoWGmEBXnvPNM1Fq
RMSEj8n00vvVB8owA48KUB+++u67ctQJbPq5Cqqz8xMb0S6qx5vBjQnnV5HHOCm4LqXWoTy6VOQ5
BQ1JJV0FpSwb31QzoQmt9hbMD3w0T06d7jhbZ8lJujdlckbOsvOL6RQRvzZONze0E6xkGV9EfCo7
56I3uBGgtlOrjEcyj2hkvDgB/4/oVo7+z3iKX60ovU0BlVf5p2SmBC9n3bWvyCr6cxlFv80w3GVy
xgAZEXxIeXOI22lLXu6ijeB86yhtDE2PQaC52ixffc3AyF9sp1s9oAp3UUkgDwaYz6XiUKAgmRwL
deSfjWF8Z8mC0MTott0UVpsuTp/sSjuNVn+UkBLnu42ehW+G1m38AmuMp39TNo4jj8qdmwNl4t6y
d+nWRmaGDU5r3wYI6Mp7Qa71gC1NhJJ1zwbnw+o48wZgCR1nbE1KWOe036s8fKQuUwhkG1tLAE0P
EP1PJjomuxA/EqBBNYo4fP351sQjrXG3qwO5onBwLO1NOVnvduj8ckfCaArhPVcUXAyJ8g7Wy5uZ
S9LfuL2vy47Cle08SXv8jhiAaiGls9gUz8o23pzywiLYX2HphgofFgdr4mwaKIokNLuBjt5s1yGM
W2yrcjwjXMO+3q3B3OtUcigMimz4SPewFfYtM1vmVfUPzc/eHnaA44jcIJZdyA+9Qbc3wubG5fv5
e4a/k1rZDXvqt7Ys/0xh8uTDp1qxyGAmYLlf7Rabc9kDJhV2u/LgOZTJLdHpGg6sE9sq2LZSGocq
iDYqSL29AyOWZUoIWt68mSWEoJAwPtvIfpex+Kp7MHqsmEoNEyqcNDc9sRKcFBNhYPq7TrxbmZtb
1IbrBLuMw2Q8olsRZitXMzcR88/uuwPxxkGhaI0UUjKk0RAW1NBsDSMndGVYY0iwIOCR7rzTSCIR
ZP6IROz6lGYrxqiMjI40yXZIh+18l/G2KW80wUi32ngTi3zbkw6Rtekxc8INKVZardYiRs1v0AwP
xq2g7Z4Rpl5E7V6IAhV4h5Sl3FOtzqZy09vcYEVNeo+1jUdjM0dTWjZx3Hl36D1rK4aCb+qUTuYe
revOqMJ97H2UrJ0SNNAEFe0kcT5mqV86a9rFyVd+9iUT/NIpmTia2ioZPRgZT6ri767gS47uPjSs
fUfRxaOgJUa1kz5i28Tb1Wm1i1j71t3eNrmdCX9jVWqbVfII+vCQ49wdKGNAin/0/HTDsncEiOxx
ssF4x73eagfhIN8RLyW1XMXtI0SbTlH4GGUDbX6KO51+hiGxqyxvO2YseGVyoJew1SsbwWiyjerb
QBckHNNjRyy3BJMfzoUGvAMR7g2WeTv4xsgoRvQWOhpwvkDajRHv4Dt7o0iOpTvuEjM51qT6jm6N
RGzYG15H+o/aaYm7LuckGuLNJSe4ohDVUjXwGoLypr1sYLd6+hZ7006hvXBYKytKwEJ4FIW9XVu7
W9nKA/iMXWsiqKj8fWXaBy30twRg1M50DAwsmq4LBOGL5aW3pCBYAlBKZbqojL2D1hOEkpr8H2My
yLYSiRTlaQzN09bWWYAR/xJFCXP1ZDuIEb2H/sVvi938fAWb/1lLqg2gW6w5x1zD8JyrTa3l1yz0
jizg9pXr4a2eXqJ+M1u5Deusd9ZhNuHOqqlhM/8+XpweaCoebOR+cW+TRlYdbaAmWYcwf3IOUWBv
WKCfBi/fKRDERCyXlnnoYMOR2suKQZwju7hkg32u6uQw881Ar/6sWFsZnLyxrva94+zdnGDFg6am
LQyBnSf8babpG3LLb4JaLXSHo5bqBx8YHVlzxeBtdOdnlpH7UDc7R3NOGV5PmfhHrt/NqB+E1p5m
OHDGp+NLpnX+KrN+ARPf1nm/K5l1VqNLaIREp1C9ikpccDdHzQ8JULHke7N0YwsueosEHceURrKm
w3catPvZsEGNfHIEX3qPzxuwH93/eYOL8qBVOY2uAd3sDMVMuyI+1qy6LkBjoz09rh/0PYiY0Gp9
CynGu37iyemhXjskeT5Sp1VRhYiJU+/aOup5FMN3mkY4bKpWXhc66rJpDeeTNd1pU3zJcYqIIqvf
xvHQ9lT5c9T+Cxywo1NznoiT2fd17sHPBPoZ46jCH0AuK0QKjbWuah82FrVVErbGqbUIcJbl2Sze
0e39w7YeVJidnHz6wFyoflCs1+5+HFQbQweCoEWz34QawLEgPAET0fhRAcVICSmhZXuLZ6hxOm+U
yV+F1wTr64yzBafaMN4H+kUHMHCxh+i1GWvrq0NZG6GyT7R0lAKP/g96eYH/Lbs2UsZ5ovizE+Rm
0GGSb7mhXhx7amlb5Xq5czvAx9QIPjHCZd3yFUjwh0wYfxU0OC6RJE9Hh72L7olhDUNDcSGJXD8B
3Ay4XfRUZIp4z2STUA5Gqc2CpbFwwx8YoLYLerAsy+gE0oEJOOHsa0YfcLEG9IIFyefBKaG07yo0
a6CG1on9FM5/rDbz7CjwrwU5PZ9UHxHrGVrVMNuzBL/XGusb3Aj9HjOizVBBEz+kZP/5XrkJka8I
SLCzsRuUnQyZO7DBcYwOe6AZz1CdA7KxuzWwag0m8n825dgrLMW5zF7zkUV81RWLOTv7EhUwZFR/
6KK+OdvWkM83O0GzmrDCjRb2/jrXYiYrM2pw7DxxL3Xu+p+/kBqYisfEGxvqd1zUzi3FeDkszE5q
NvGxs9UniX3hMf8l93dNhwXHJapWENBH4WGYCDYnLNwM2v7++cHI1v/teGQrZfZR2VrKTIaN/WBV
P1zNPDpAIwnPy0aqJjyXXvIuE8CJnTHTj5L5WfOmU8y7OS7ik2XT2QwT9F5Oy14zC5jq0r3ZeE4P
Cy9mARPV6Dr3oYjeCT1trM3jk3wRK+N7E3iEq88ASWPSNZphmc3aiZ/ULj/076/0ue/3hJxqCER2
yzPL7yRD7yFHBFISKgrqcMWsI6qFv4vTTgF3T34Pvtce1GjNnVIdtbwlHBSSAdlp7hyNsODDmiZ/
bmU8HJc9N7J/xk0z4ujrJIZBq9m0MxNrsO2vLR/OIUlUcBnc5ldhqnK/7C0bx+iadrM8xFJOMB8p
ob2vsAaktfUK6e4yhdLc+040PMgzG1tp3gKHViswouGCSp8FhVk3OC0joKKU8Zfj/O5HPcQqKClb
GypV93hokaD+PzIP5yarWBMhIu4GbLyu2e5UGLg2fncbBdG8Ge2IHkWXOii9kMHgGg67TdyY1iqV
uBaWTTNiVTBRl26KFAI7EQmMAWFDLbyYunTjAniBeUVyVMQLn6tsTvaLX7Qu3kG6Ng8DtfA98lv8
l/XM9JkHnzZDfOUN1OF0XeNChVd7mN8bhc5wDIOBxk8gD5QYkq9twRhso31yUQCFpGBNLdYdykM9
Hw4xDzpxYZC/Vu38xychWnqfwIv5m56MRN1C8gNuGLb3dWUUz+WEaKAeIg13QyU2Vgi82O9hjM5l
YFOm9pXujXW1dflrduBTNxtf4g4jqstU/dCPcARa06OwXC9n5Vd+I3NHg4gSPjw7JaxxX2t92IHW
Z8DAR+WfqvhbGNs+wvf0GXLfqTcmdUrgGXKzLQv082QphEN2T1iwH53Z8EvISnobm4hldtqY08oB
Hb0BY4/ldJ7ZBHoJq6DC9S0nfoiVxdjUZ3BkR832MhY23X7ERGAzz+YMtvHLNbKcWO6NoGfx5tVr
JHXe+ZOQ5Zo5PP+2Z83RltTV9DF8ET04AzofEjFxAvttzvfo1eCSDVq8BgiU9ZmHZ5GJsh7sNP9m
xT4wXaKdpuSKTbq5lpzkV4HtiswTpCmi0qsrNRdrY1NQXRVBfWlicHnQPXUC9hzAGP0uSzqT0gqS
U48cTFjMbUeNyCTEDr9BgL0iL/jKkf+d3Ebz5zV+85N4Ngv9g7cwgEiQ6Oh7238aBT4FHH16T7sI
9FQ7efe8l/zpBR/bXi/t8lyLOvja+/XFNUhT81giRRbQXdOzyGNBALkZA2BRgeMRPj3khMFI19/r
htGtS4lXFdap/oF344mPK6X2hjJYy57m5Lc57CKwxSPSnf6EZGtASmSjl5t3S27RV5MSmccMSK+f
1DhHofAbp/U2Vm2MGA3+gdkQGlNY6RduN6jtRKdV9JyEt/c3lVl5xz5D0rZkGVhzqkHB3AxFtI/X
Pe+iUwaVZwR1cW5L+uosj+bKFmdJ7r/7XvVbiUDsl++jz/PqMMDLorSZxkcQi/0hFXwFJvIWEaJM
Xr7F2GhpwszFKZV+GGPHPH5+uygFhkjI5XDlbCS71a7qk6nj9kDwkF8+vyzDS8oTrM/6OJE3L8fs
FJFEcnQW9Lxb60RZAYVYuXLuXU8NcmdMvuflkQhI9sbIS9YaYYK60DSdbJCiOVWddVrCEZZNPbfp
oiJ5tfv5zA6SYG8O3ZcKiRnO/ZICaOO7j6QgJMcp+u5QIvkK6cvA+CvV0dPpIi7TFTsPcGPS0siZ
DK4XNLExGDYtVbX3co8Q2Zn4bDRuhmESSGXtub9TXIpY2sBpOXQQ5znC6Ib+yR4jMGHqOayNVyXJ
KdJrfQflHvBuZAUONVzlsUQaDgvwyq8844dOHfRmWWYD4504MBixF9mS2dj3JuoqD8Q4ll4UjL4J
+ycOk+fOZl5JjwL9Nu66KTtAcUb8WjwtmyUjYZYszOdoYCY/c8NAS2ANhCvjKro1OeDqZRD+HFD1
LACwlKMXWcZTCaxPM0dkdWOrPs/n0QmICC7JIo/N8R9iMnDC3xpxtAdN6NY1mDcIEMuLN2jD0wgF
fb8MDZ8cttpFWIbaxHpSxZxjT7LMpjEr+2k5VhTKPGYRTUu/eVqwBwL5EiyjeRjUame4Gu5BF212
M1rHIo4ey1KR5+5zYHtAChKnPLWpdJ/DEHEAY9xTTIdtg6E0Pxh5Yd4irFP4aYE+RqqP6W6/NVwc
XwZAEkWQtbs8R+rv0O8hjhA4R0aVdTMh49sbKvsu7ao/LskYGX3pg1yXKvhAExZ90csxebgEGObQ
ofaQxsimLIC9EigSm1dAge5Zjf/H1Xktt61E2/aLUIXUCK/MUaSCJVkvKFvbG42c49efgea+x7fO
C4ukbVkSiO7Va805JhqThdLgDrQoEQ9EOxFr/lW95wMZvI5xah0KKd5U+SZraBwWcLQBUMEhZhkB
Dj09qctWRyladIe2IMf6oj5lSRM8OZblPmHXW3Cn0jM/M0+3DqqECUH06EEMPp0W1U2nrNzZcY04
2+4HuRVLiq5dMqDoc1rl/71Z0+Ex91GfAABRK5dY3qk1wRaEsePZsLTmpY0ZUgqJNIuRINKVtAiJ
+Vwq7wkB0xh4xtl13tQSpB66yPHXY8UALJrIUVpDTDi2jumeas2Qt6SpacaR+LR3sxrpCJ7Nt1p8
4+hpt/28qDMW4j5EP/3aJ8laRNTYEGMTkheB9IrFGHVU/436E6C2GXLGU2diy4It5+EitargZESM
3sYSur+v6a86mOGzGcX23W2NPzJihHAYbDCXK44YdzTEOPTHq+KzUdqAY/SIWhat+TIYY7C3pyUc
dilI4TR1R44ajrcZslhnfliQyS29Z1V8RAIrVS/6eSsrcQrxxX0lhQbk2B3y54yGx26e4GET1iio
7SymEsvy1Q5DvQvRBuH5qwgrr+HzzBNCHm9JHXaStNpkFEC0nqr0vRtxDldl4d5NgdbMHP2cfbJz
gJ3AY/GCDUxaCbNFPPK/WkYLR2yiN4TA0ZNaHuxSfquLJ2tav620wx2FqH/Xks86KRh8OhTDbdqe
mcq/A7PhBBFWd2Fq9p0UzGgGpLKwTCda8iJV+SHLN5ybqXGuAIaACKQP5ww5Xa7+XVH23Ng4T+aQ
4uGK6nOuB2/W8tsG7rsuqbydKDTuzrwkqKPOcHQ/3VkS5S4fDog5y76mHopW1qu2iaMH7T6JrGcA
8N1+QU7fYfrszMK4uzFO2sf1GWsE0pkDX7GE9iQMCetV6+qLjADimS3a0dyFx96zi1CVp+9Fh2No
qOaZoIn+vXaC+M3QB/66Pq7NARtBnhQb3CTacyi/5fKtEs+SnWRcnnFA6E/2nGobQxrBFZUlWMgM
rtKDeFvgrDLCa9E3MeMO4b2HyfCMgmV+kbHYZKEf/WLR6Ar9VR2CCRjx6PJk+lqUaBRRG01fjm6k
NOai/AwMej1aNpnQ9pC+hzbxHsU71a3x08JAhUmFSZlWH3wnEfTyvfoyOvUP3fKLpxnw4gFH2IdV
ZR9W5G+6hRipIcBcxfEszkHITL1Z6km10XqVwe5pNc/RsrapBQ43BpRyuglrAw3pNczJ4xkH4mx7
zUw3GaUwSM9sV3PubQzuArL6JOnGCFBdQwwYRfqvGR3CwTSM+AbeFaVfUGA84lXe1fJkYb1NYRA8
eXFLq0y499FvXbY4Ap+1ItB/Z9LG/TFk5IC19mv71qdjCEymyu9uSbxlC6nGfB27sAD9VxXXvmcJ
Vv+wyVy4rsuymDkSoIPJpajkrD8FlYuA0OvR6EF+2ISm9lPTe6gl4afUDS64gS8nA8dzkMj/j04Z
GEfpOTk/rQzgevFArh2F05SGJWgBF9V+kLxmuRAvqGecl6bIwDqNYCPyZf9C0XoKPLJkYOx8F1UU
/fD8xLuXMfk/y6vYGJaqjhKNTZDZnhTv4DmXYbn4qV7lXmlBA/UaEOb8oTCcJRKaXptv57hfEB2F
5HX9fyutjhEeo/J4VNkrfj3/7kB7pdafVHYvRYfqaCy/7YV/Td0BQ4dhyqWfoddwdMUahpn7UE6A
jenT0cenapYTNjKVDDAzDvJbiB3RYCIt7OINw+JuFwqpvfjcrareacP6y59866UBjLH1mbFt1cvU
zBu4p0z5ADr5+8jPPlLdu1dZNV25L8TbOPu/4ympr11Syu0EeXrv1B4XDyfFeUItfLDbmGiRPrRO
op/ekJRkTK05GeF9XTBCEQPwML000dhsnTDHLjP3xb7uf9RjWl7AF5zhydT7ZGkHTeKbJYG9J8Xx
lIVa+hShr+hHrX+qDf8gQKof2L0Z+gma7yKSb0EssucktT4Foa4oed3wqGvu9OFJ5k4eU+fAnOq1
sElLDOzWvNAjW0Wl1h/s2CK+PZhQw4mJfxQfarMlaPyATl/uh6FPCcNo/vANe88YKLN9JZNiGwkk
r2oBD11T/82E1oVL7UCHpiuMFFgH3Z2aWXVkcabJOGXJZcYmtLfiFrVyQzZ9bJjFzqT/dshMjaB3
2TSoRVDNAgSOTiyGFaCILCI5ejPSMrjFgvio2MeW2qHYcerI+kBvjBt1KRR7L3JudYMOmLHLn6Ls
D2nT9vc5yQAad8xTOFa561pLq6M5EIk7pdZTJ+XZmqmx1efCcMASqygKILfbehbibNDORugsX0L5
J3Zic1/oQb43+eXh3wNPA6E6Wmem+LcppuJczkTDz4EuzmY+vdutlT7nYGJ2BnQe8DtEU4bg+XMa
wHZosj0E4CS7IEPdYpE0XboJeijodpFl/6KwqC/5XDcX9UxzYjKsa91cu5KPTZxibPQXWzmiW/zQ
+o1/Oxuc+gi5KdeynOcnu73Y2geUva03l+ZVFcKO22PBo0NrLoc2azmOemMSQwKmH6S7+fyjMSnP
HkuHLfilhtDnmJ2EHx5dhFUemszSMv2Palg6TXXo8PfST66YN7akRQxUOO2A0CVwuCSN0PbDCBei
HgggLiNAQGOsFcR2Wo13wsLTpX71AbTVOsHnulstcHMF/h4WSHhmmDWq9tFbUyf6hKiW9tMASH3b
61mwzkUDmqYgvttoZbceONc0u8FccnSW1o5VuMVu7kSMknKIz1qXxxy3mSzSGX0kBI5J0m+5R/50
k/+tSPBWA2Qs0ykkZ5dQleC98Gy4+Lob72tsaBGo761OOh+QwVGeEZr890ByQcRUJfyd5wmkSmhv
9xy/Cl4EYuMpyqJjlNHDzhkYbUSFylbVxhxi6DeUoPBh0R+SARejbzQw0eKeHa5NXyLpgA4Gsa/2
2zGr/0Gq39+s0UAj3djBvgshvIu6Q1tdwy6IOyJbMhKLCGnWCrnxGUatzdwifRo0CIMMMsI8/4IA
lX3OLOO42XoFyoXIIx+5TViw66boD2E3XlpNXBghUHZb/UtYuW81onH4eN6lVwlsHI8Fck7nYFff
ie0CyfQLPKGsmgZy+BH1SsZZVncEHILeHEF6PMthZE5X98/Ufh+qZ+Dguz3YQ//qIQYauLp3q/SG
l8TU9jOxvO8U8c2mTQfOrD5Zb+oBo6wHeZBERsez9nYaG2+C7tTJXsq3Oi8Oju0X22rGvGGY0Ssx
HtWxWjJgsSm1j3uATw9ru245a/UVrYTYOW8y/zzaBeZYfKZRTx095iNg3zkHqIjMxmyd4T2v5L1k
sHsyiwQWJGXeNoh1JhllhLdwLs6pm/7q3QVwWWXLJLMLjpFogGaZ9UvcttE9rDE/LUfQklSqQ0uH
YUVCNWxaDztwpWlMUR0O4oEWRif6Dcaz0eq8V9ZX38HGDGturQq9vvDaowPlvx5r8Yq3F8VmZK3G
Lp92Zt389nPyAwgo/tn0ZILFgCsYoJZElFukmyeuLQ7QOhk3kDPObCT4AmL5W1L5GAYjEj8sPjhs
/knZavGJz9ZpikbrKYytu91GzSkxYm9b2ZwMYLwhzl3K3bnqLrSKrR9VoDlPcfqM4rhbkbOj3VOi
S861hhDXKLHyqOBjkxzLJ4esOc8RP1oVd+Wn+auRmclGun30mbgcsgEGeievxek7gQCVblmsH80k
maEFFx7NKrMmJTIga+ugp3F49H3m2bLvFhcHrox5ML4ZrmZvhqYV1y4U3p4A3+EockQiCemaUpc5
YaoFUpEI13Rr4Jq22VcDVHueUXyZeRa9PP5PhHhbvfDhoML3PUtYEzfq7+THgko0i/yqKmUjScFF
jnmy6dNNNCJe0HSsnOp0U+R1u9Us3WN6Qy/TjTTUeBzLNupl09m3pEv+cTJAnZ6rOdd2btpnpJT/
+sdqo/UtmbEw+d/NNsMkBqEIe4P9AVgaFMLyBBQ0gRPzpU0s7WoUlj8jj2As1EoH8hwnxvC3u4wV
1O0QZlUKf2FpzFlFjs0i8d0feaZ/YYd1/kH/AiVKeG/u1Igdssnp6XGajOln12CwYUq65LwL2H3I
FTrzY851kiBBVrxk6UjMMdWZCIZP9ek0ZMKUiQzPvVqzk7apKW2n8vES7ih9yhI8NvFwMOwx7PDb
ebPiYGt3mNQTb/jga8ZEzdX0+1kvTzKKf5FN0a4JuzB2cjmb60tAHoV/uxK+KPbwNufmybYjztSk
I/i5RHHtdbfKiuigOeM/cWmKM9JQ+Zr45XBiK6c5o71Enay/YYe9aP1Qf088GQjBWzcRgJO8JJQT
ui9jT6fd+c5M12KcV5ZorR8MbtHLOTrvae0IuGnYGB3nMiRZql0hWk5+M777tTfMxtmw6U+oZ/wK
SW2J8t8VqwAdEBQhf2fGQ5KXWLAgAOmVGDeTyLD816TSyVCh/eR9ElpBCAJI+TpBiZUnOGSXFpzq
vsUjqpxVY88jthfC2UrYEDBNG+eggXk9T62eg7kXNJ8nOueFZr92YHS3NXZURK5aRcNreAmXG6QU
VcugI60P8VRisSSjihGIa53tYMwOE3YBSOrMZh2O7+rWLMs6X7QqPj460V9gRsEjYwseLiVkcMNx
zo1lYl3TjfPfT5calMwNRVzpRaAil4xbFDZ8zGGNr/GBEZdbliSPRfH4Z3BYedTpmVrRW3G2qvZd
YpCSi8VnI/1XgFrWd/SGYEn842GWikgxEGbs7L1E2K8OfI8zQVhwo5cTMRTiYoeK3MfjhpkbuwZS
VTWDA8d0NOLyD9bP+k3XjTWzJO9ZvWK7mYE2AMdTL0lklTsAVvoWERwh0hbNH2BEzTPWEXEQDm3p
UMQk5UJedSDCdATBZ8Sh/e/epp4xY8cOoBbEkdRJ1ZlSPSoqyvbSDeXjLfV+gohq3XY9eQyO5p7/
PjhJiUK+qT4oqyU/MK/UH3b6LzH/VIWLnofg0X0txilkByd1QsUfHZ1rlKDqqAoSD48sdfrGhMJ8
yQNie5M+yV/LoqcZzweB6GYj6tdq5PX3IUqaTSoB/wudeg0K76rTzeizrEAeNDqm9KQ17dvYmAL/
QvSN188gYlWAirKsfdB6hLBpGAw5mSzXGmizhO0hza109FsCzvFDH7zmCEBxg1x7QjftQbtqx/oe
y7G99dH97zvq7XnAKlWMbIx09vuNFTFHI5UeziTHi0fOrTN0+s4uffvgo83aJKIFEeEiCLDw8Wzg
/EB5LGKIct1gZDfjmVlqw/dCuV0vz2q3ym7Oa5Lb7pVoOmx8hbnJMR6jeEF5TJPMvkpizcGJO/NX
4VAfh6IJTpYWGNCT6VoqhQR5MwlbQppV9G/ctjoYnLwPfuTWzzik892YhfGGjxoiljhs93Pq0Rfp
QuoGGYBVWj7WdSHtjSMda0eXULw2Np+Zyg5/+z/UrWITRWLsWMRDdOoEx2p5Vjx7olwXAiK62jFb
jwlv4YKXI2YEX+YQX7XBb58NrajeWe0nOJ2rsaETYAtLvJaCbh6QHiBfji4YxBdjyfiw9y5mQvYf
RyHv8vdlVEKPJS7AWMNeIlRH3eItWTVHpTqo+KlPMKSeQJnVlyYeywsi/3kg8DIGIVkQD0PzZOCi
S5ka9FO75qYObq4/9r/cQqeUb/2n0epwhi+LTbcsPp2DGrZvSsZngQNytXLwqorCZYQp4hc8XBBE
2wLNOq+cKgDnGZ7VUtWoL7E8pLQA8bLBmVR/MDE5wTyryz+jxfJEb6HdtEUe82WXDTHHFMmqzZ3e
ewGGd5FjH/Pad8/sMmYn2LbqwnqBCUwjKJ7Rgy/5iWMDJNaZu0siaPqkLtO5ma4VpQUDS6PnmN80
XfxUMLvE3Yk3GDYQZRegCXkzg4wjn2ygYKP7/NsGT6P5Z9H+rGx+g2RoD1d9Kr9QKY3nNBbtNegC
2nAJUjKaA2Rr1TqFxNS+h5JWUtg/xWORvemmjhAiglTOaQ/uvzBuUaTHLxVKET+bnrt4Sg+EPzH+
jkxUbRy7roXbxCcjdKqtHzbmzTb7DznEOF6yvrx2WfLquNaMBvAlXgY59BGrW35DHO3zI9MDQOF9
fmimljKpgHt9md2frYmYS7RkPkm1igqr+uXieK8lmbn4vcwfY4w83jIbnOZl8WNpJxZuOL4xHuzX
U2P8RiGCXkQtVCMSIULmB2KbuHdJ7e1eqa9gNc72Me6DP8kURI8TZkCYDhA7VPkhm4tSfIUx6mMI
O/Z1bnvAbwnjBG3yMJGhf8od5AteG0d7e65CvhX79b+Ci7lZ1iyIjuWvsd22u7xmeg6Cc7w+Fvzc
cJPnMZ7Lo1nQkAnSggzdhWGgetYlJut1licR+dS8Zy4/8jQz9hwM4e1UB1/LMJRJbaKGXtJ1fZbY
unX0fVx3jzA6dfCk1s+wTZUEIeqI4wb0/i9GSFMCHAvEDhe0e2Vmv9NCg5Df0ewK0In2Sy7QPIfQ
DLOo3drLqWlupHlWz9K0m5lW5fqmYrpy6WlbRFZ7aA2Hu8AQkXHokUbnaXkLlvmM6rHwNz2m8DGh
VNBAA2blZvKUFeWr+tyZgNlXYTh0q3SJ/uJgeeBOGDhh8SqQHdEeJRBUJQIJA6/YJ9H8rrt18aRb
De6eoiwRkycpOLKEgYbB2CIGA7sKlJ7FxY6pnpUWfuHA8vckhzi4S0v74OU6VWMvnorKnV/QJGxL
c7pCNo7WcFLKjxp/P5n3GWL5IAOc4OYTgXzINdRD5BgGdLvZ2vx9T+JEdu1po6YUyVF3WWL1GZ68
EejEiKYMmJpZo8MR1DFBbFGM/Zs/UC/9gCYJNZFS8PmQi1kH8HD04oSjE/bQ8uAxSno8Uy8dK/sJ
QsHf/30/kE6yjmct3U8tJnYcy8Ge6u5ELR6cbIBSZ7jPnAJIJ7gafVquJ5F86Y3XPqk7a3klCMw7
u1b3mDpNixLLKX1WfA2ArTZKcteX+GjsUOEBGuRbO4lcbgKJYJns4VXUo8t3GJRdGNMQBLoELTVE
zKwNUIR4YZY1sDeHH9xS5SFkiIr0kv9xP2Cz3ynhYVNxp+9BvVTbKrfr59E4NUFkr9WXChKmz2GT
IEB0w5s7EjHC9YymtHvHFFCevdw7qNOH673acV8Sv0d+ZhtYZ+Gm4d1pO3lB8myvytLuoQkFMf41
AstKC+FBU3cwapLknz4GoQzgRsCAhfG8jEGiEIsK8I7h2NFWP5cG/lcJ23w1iWo4QMvM6UDykBe+
ceppp2fe+KKWEUA0LzGa5whe59WrAiZ/oZVAboiKcOfqOpmztRcRIWSiZi05vbR01dq3KPGjiypa
wwmMQuwba5WdrPn4YEo+FxOK1Gtp9ftQlh4Y52to1v6byoWyE/3fbrmRW5JSjkHdI9a28/YQO3ay
F2bkvbTuYCfX2aaUHceyvJq2VoK5MNyvsQw/4ELf1IdYa/0bkqFkNQ7XQCbTp5fn5jGeMYEOoav/
5Lt6R7/zTx15ONxJx/wrCXx8SmJnwH9hE60maSR30fQ5RekfdSmdqqCvmtrNQY8C56YJPYX5V3kn
0N9iTeNgOjODwY24AUFRPOdFvXCIDLyUQ0cUGnUNkR3Vb2Jw81/98EZ30PiNSZ7Dc+Ik9Iji+Ulk
Eggtx7EnslWCg7q3dAvrgNeQhKVeiqVyhyz2PAUmEBkSUVa2McjbmJHAuepJkTmnbNmVVrt7CUt8
BSGLHTMt/1meNCAm7qwm0crtkurQjOQGkC0048Ajeq+IomOjh9of79uzY/Qug/ZneU+gvFk5tohe
0TIfEvaIZyJoiU3JyyXWgJSGoOYGVJeys4hpiEkep8LLwbX8CcEErfJ7IOmNr9NopCQBbbApHPk9
upn4GeQ5exyIAMgZ/f4RH9aI7FY5Bu7llt+0V3bMj7xkF1UJPBgLR5UhWfMHPpngjDFEacPVDBYJ
UjjAEmRSc0LHFwH1GGnYZBIlvVaIUzy43an0K9xLgGV8k2+yEvFJ5lX1HpDArHt4SZmFJNeG++4m
yiBgLG79YV3oDlHhYvFaxoCpabhYwiW3kx0fOUl5T5jp9I3Qkvylx8XYLXoDtbmqvkYJwWhrgB/i
8mv1cbaHZ43Mn+5xmoHoVKWx/hWYlnZrNOumGYm/Nb2amRwns7SY+l9lNuUm/ZA2/zVkYsn80UXx
wvpgPqpwF2jExXAEGXLBP2EZv4c4U07SokdICdY+I0PMl5t//kVGEuHkNqO3KAr+lZiYX4NxmVE4
bMlKxsO5QgmkZ3xwV10bseA1ZJ9NqP1oeVsfhedP28GBVTcvOmrqZTwg7D62KNYkSzhvAV3v++O4
ZPfxdPeYMxNibU/2Cj6ps59DRrOetKwtmWAsQkWA4KiAsdiSv4wQlRGSZpg+4dHr2OdoVbGGrQav
nz76Niz3kFbxxrejuVbbEImq/21IfzcpFxmZLpurVtGi1To57AwNdtjK9EL//FjCYQxFD2EwPGF8
cxMY/aQKr9MYkRUXkiyj2hUAxBCNW1hJluaFmpohBv3yk1LsHypjJyuOvgYE2JBgWZgAJnsniiSa
BfuffuraU0bC6coHjFcyjiFvxI7ELigoamhad3e4Q1hNGZQ9PT7OIAyi/ZygbMpjT7zXA1o7V5fT
QR16Mlb9VdFh085J0ShIo33HgZGsZZRYz4lGTg4SXBKCyMUyloqjaoG5Oai9l8xbTqRQnDZ5FRvr
2Gu6I8cGZ+V7OsTs3MfSGT4/jgl8S+Tr0fG/o28J7/KXWlnjOilPNFQQIKIwuQ+zDDbpQjbrs9k9
IV9j4dNQCjg9frRaKbqqDLjznOOc031a9q4jmhd8pN4tIHHDQjPVLzGhjEFn0m1LZgQegBEYSrH1
gxSEu+S0Cz/CJdkkG+gsPsI7E0nHSV0OjM72viCk5CEF76t+q+lFu6vnRn+Jlx+XuXZWo09mDpq4
F7PaVB7OU+wZZ9FWyUWHgAWwNTgIw/puZ1lhyRvxdtMB6C+65Iz24snkXkZGTdiExBRLUo5VFt4l
nrr0GkStzhk8Kb8iEjNSLyeLVA5f6sdcjPw3EnR2SVtN68e1ZRxilzMya9nTCl7aV+3E2dsrSasI
Iu/Tb+3sM9bzg2uTF1UFnb55/IYe6m/bT8GPeRpGRbtD5qfRi3rEyJp5vVbDJHOZKKln/+el3/Kd
E1j6BSAS1I8nYvzLppVv1QwvleQnuTbdqr8KaW3JxyVr8hj2Q3UdOTaS52dWwDs8jY8B11SLpLiZ
DrHOS8HvJMSR9f6E1SUPym0GdGMjllRTd3ko4+6jqSrs4Rbh1vgV8hNDmjVtRHwC+DgeJdr/2ZDH
ElDFtmv1eucaabfv80gcH7+Rxy4xNtQSy++RWuG5E3V6xot+1bQxeQun6AXY9fQxDOV3xjTYl/1r
sYwkqiFY3LmEzdhY8JQ8CKy6ew9m/MuQakgLXiRDoR2EGEnTn0rg8df9wRQ72VfEseVxVz+qxXlx
aA2Wg3DIuitJsY78BH4PJpzBT7t1OQsbrfGLOgDHfnVwBewM2BO3BMz9zW6Fv86JMGAMUT2bQRxf
yN8jFjkqC+JoADY0NhYVVfYZFom1AO8BRpmFtJgwY0guvfq3mVQFGNSOyZztN5tiTmaKsc7l46V5
KCvq4zCn2b4XOLhcDwxxaiIzXgZQpoPA1LGoXuPC0nC9AdEBTUw4WGG/QElun6aO3kBD7ZYTERcn
GUZhPQGyu6z/j1Z9GXpboffUb4T2XSbRkBlR/tLKIHsJbF1choVNPjDP/a93FtUMgbpyBoFSRUTg
snatlUbbzgJ3z7pkHceRyza7uXjF1uFvstQadmvNG8lwHkX2HZONXYMubYtGf7JwlIOUC4V90Oqq
3ai+JOyCbcCuxLAa0fdKNSb7+eqhDkiudBlRTVU+Ov0h5fi+KD8ZxK3plG/znv3XqMqXorLMa+Wk
P4m1KX8yR0PR46D+axr0o0lK8ep67QvHX/3Ln69o3RfZFuBbtY86cde8sMgl6fBdBPh2w7wrP7Kx
4a42cv+Q5EZwfqxcCBY/o2S+OxqlF+0OsFKmdm47mNLAD4qndsz2I4Wmc7KGh45Q2Xj6HjPOOJnZ
uk9YwXeNxYTdLnSTyFQ8Awxu/3W17uqLdnomcZRQv0n+kMNknNC3J9dcW3wfRg1qc2mxV71jc74Y
f9r5iP/cL2jDZeiWVzNEc/RpAmS2kzTbAUvU2lluas0Zp/1MdwXTNC+TJrsARsaFDp7mMmKYX9vM
KhksM410QG3e9QCCAJHdfM3l5NEte+qnW8/EoroejJuKoMxujr6ZUQIQ+d+3QDWdB/iaqNzqjHyQ
YKB/VRGZSu7W8XH+kJCE4p4pcOpCWVYzhXhGg8CkLbdprZe9jyCOAXADgSQHs4fxr9Rq79LI6F+f
Bf5tDshUqzFQFKjd34okPVEyhCd198fDQg3piRQwavetQVt8etwgiHpQ2nPsAgN4movUfVMNEZgU
BLNFr4NkrTRIdiHSrqF7LnQY+GM07OfWju6aqwe3x9R6tGNxUBaJmZoPiKFtE8SjM5fM9XDnaHX8
aA94S4/g/zQKOIY8P/qV0nK9IzKEmz0PwbN64O+7+4oQKDDDA/Y0NVfr+dyvlKWPeydaZYBvTn72
rxokNz3bc409vOr5vAx5ewICz3RpHOpttSyfSWS8Sr1IDl4c53BHmwk86XRU5YaNJwHOLkrMICYm
J/dZB3KO2SlVFHi5oX5syaqlrx74pFXkR1MUqnJDkHLGTcmk7dHZHrXh3odQu7Aki2ExIuio1HHo
j1tlu1v3HP0Yv3S/CYd+10l8nu2kv6Rj1pA/OuwhK64e0h8nZyfu8ehPJSGYUAzemdLhdVrGhnjV
LIBkBZOdZZ4Yzm67anQ8X7jAPnPp9NehQnarFaQO241GmQJYG+DAOI3IxiO51Zdrph6ahFqTXjpk
nOXzHmhWdAdOK+mEMbUCEMXYKbDiVbqcPI1eKy9acGSJck8YQd2TeqYefGP876XhazDJlz9V75UF
gb5u2fibvJYplncY1qdHr8rtQfvaek5K1nJjISPD3J3jaSae0znFpTzPpY3fY2DeGbcIdqzJNfaN
4cWQs1FYPWZAIkuR1rsGlJ1Y/8Z7+DgkaGlaPeVpe1FrW+puEMORnGKSjJq3lH99AH0wStAtP562
MYeKFtbMppfaQXSAhP4+QKfhgK5jTbGyvmJ7cfEnchIZLe8LHj/LQWhEXwhMumPTpkT7BsLYwNUZ
i33uHoX55pv99JvVMQ5jdgI6chy5DFLifD3ZFW4bX12SSTYUr9Nva9g4zfgrZGs9KEXF37HW7CIN
iXzk/kELuFn3ua/RavUfDZEaM7q1l4ay87WWGQGzsX941J8OOUOY5nvyxBdNrFU0r0XInp4snrwM
AMPjgEHQEa6DRUTrh662rTq4G4PZPdfmgD9O50TjFyhiA5qFq7m34n0JzF6NZHubK9IlpHbNRUxr
lp71djbN8BzZmLfUs3F5OdFOPUjfOqj38f4HxHWy+ZNRbhl7lFIDTRDoL2VhNhdVwhcZPWwnbzaP
2jYu5opQHYzx/AsXD57//yzBS3vbyI5a1m9LL0uQctJPU6Lu3GbgEM/Y+7g61O7QWcGQoHGOC+fr
cXekPnZSchLUzaVus9i2yHBOI0Yl/MoPFOk0t+nkrPNksC5UyNcscmqmpCOdOHL8xNWJPw0kHJi3
0Q6H8GA9ANF/z2AmKMg0EP0xmuo/mBumnTLZYnUA7LAUD71VxGs1fy8j4d8i8jwYZpvJWi/FK4T5
CEctWlMVW9JC27mQM/9Ej6sLAd6A3Uacqh10js3bpEceZJIDjmmPMwidRHLkwDWpnp3jpb+xW5VH
mznInngnZqhq0tK4BBdawbga02H6ZE3+8D0mmqk2kwWXkmKj95mzmV3JT20s6qjHPoB++lWVmmrb
wRtK0U1B4lgk76oJo5o3BpPoCdeoB8bqsNCd2qify8h8x0ieHJu5Mo/DiGEtDJv8ployCMUqqvfp
aoGT+7JsVFZa7snXniniLq5FDwJh0XZkI0ZXt+nfMh8wvG9zCuyb6h4Koiq5Ns018CQJOUkFQylx
iy2KoGYttL4gwhwwJ4GwCPSwnEDV67xx+ozJ51yuzIrlmVFh5xGc2UjCPY3+2KT99BWa8tuP/exi
5cmjbfy3MyzanqaaE1REseLZ4sA9w/5+Qxh2qMZeXmFYIftngruux7z8AOIJuBLXz350IfXiiELV
pdv4QOAzec1MmnoSs98X3jHUqvKe2CN87BxPvl+3M2of/Fb/HX9pBOw03ej3s0ADR/XBZNCrV3kW
t295Zm6M2ChP+Dyye5FyPH/UcFM2cxEZbeaWX+2dyS43QZP8Kgi8hQOoZXfbsbhqUUuh6GnkCzdU
4y5ogRcBT4KChFaFupHsuKg2o5UTk4YB4q3NGgLSGcyA8aCFEVbDP5UFDkL1Akvd+axiTkEoBOZ8
h25wrUEvuDQGMt7Q7PqdcFB6qJdFa9iIoeJVG1Haq6HsnBbu85JHr87h6HwwS5rGk9rn5wSOM0NT
dAuc3A2CItJFJ9vKbNyw6kIcQzpCeES/a6sOkkMlSKRuwvhiL3q+zG66gzEz0tsY4UaJ6oZKdPgF
CuvSTCPCgKXPHpklUUD5l+ZrxaFaVh0Yg+5VCYHlshxpHQxE/J2/1Pv+Bd5QDeMW3aCDZWBx/XMW
SNe5J05WhjJJ/UJJEmvwKNcHGznOfxX2FL6aIWhsmeLnrOSkXaeoRYjUkhZ6dd3RhcvUcHKAt78t
SVa7qPm5GqdXxdSuXc4aYDYZVTYe0GmkjP3RLG0MiCIVYLoMkFzLt67Gg2olTdzmQ8/dN0dGzUXP
Oslwo8Bo7o/trnCc8aWY9JJcsbD8OQrrv2eP90Zb7qRpCkC783TOKarc2MdhhmCEidIXN324AXrp
nocR8Uyoh5+Pwm4s8mbJfhs3kq3iQhZCv40k84dmGUt4ZLTsYxa79Qj5k26bN9NT8TNrrToWXh/O
FDUyRIUXfJATlf7o0eS7duZ94loBwCLAIA91Y10FqX8ro8rC10UODU2u/AXPR94Yk+jvIb5htJAm
EsexevOSGI96CRSGBuO59RnTAcpeBQXhXv4iMOhlHZz+h6vzWm5baZvuFaEKOZwyU6SobFs6QdmW
jRwGGbj6b83A+9Vf/8FmkbS9bZEIM/10r+b7O2qI9PcaIgRgjA5ES41p8X8PdeL/exnhzzlgeTB3
OroyJWpUIg0eDDx1QzH6cNojGJbbgPjZXmSQssibL97Ji/BKqsCMD4iTi4AHbrdxn8nLNoX+ouYW
aUToHvfIrjcgw8puxfu26j19h8Yty8htgl5WH78sZhRs1lB8a+KhnGbEtdQCUFv4Lxh/R1TXhAVV
ERBrHBuvv4daPnmpddRyWtfycpCjABh+R0FGaDtLo9kogmDldlRN80LgnrK1WrDJlswB9h7ZczFh
NsLiECwjWE6kLfXQyvDwbLrEBWQaF71WkMbtov0qDbGGvQNrzkJ4Sh0SKxY2W/XSd9r59M1KcGoq
uzqWtI2wQXWsewkvHpujz7aVb2msLqIvPwLh3qtb8DAEvzCPO+eObRHRzuzA54qvcIpH3AbUHKmF
kVoPqWdewX19nPxhY7XdpjPffZT9jwApaz9rvXPu9YI+lwS0II0rzYGTBq2Hhq/dQs4Rwy7Ek3n8
rm646kD2Yq/Y0yGTbDJKJJlpmvbP2mdTmi5Po2Ve2G0Ur/W8eFfHK367TRffMxOP98J3YEZa3QAA
Ot8yOoooiRy4KFUSZRNSRtvgkHIYJMvzvKzbX5rmI1nJV40vcMTnaX/oQXkS5w/ZuMj0ONeyfVU7
Z+V8YF6SfLMQq7aRBre79fFVsoO4LDTErMpQzivitiYsv9MKC0EBdFVyn5UPTSxSds1c3791/R+l
EaqHyonuUxrX8BTWxbnSk/qSDksDImP4qRaNgWu1l3p0foechNt1Ccr1lyE1yZQthczuDfl/TzOi
zJFGFdgKTjD17OvBJC5OMxLRJq2crccOetiWTkD/kEhjcGswsCeBOyF2/besdJbOfLMWdsHT3zEs
5ycNbswp8XVal9ryuz4MsEPZH18tBwDMUhjVpUu8t7EZzLu8oLo9NNndYP19J3TELlM3PuMYRTxp
GVNYFJGdParjn0lUnTUXOifxbVo4RIIEB4RhE2ULX4ictkQ6EqxK7bgeiDWmBfrzMFfVox/YW/Wq
QGm6hoZZn9R1xy2RwW0BUIlc8o0P/LiI2jwrEWqymn+0APWyv1uPDQOPm4qLCgoWdt2MAjXNnMr7
IejzXeQ7BEeTWNDBrNXvlDvYu4A743koqCSOAsI7630GN/y3r70+FT+V2CS2+Bywmh0bi0BaYUZ/
hEy2qoc4nfQ7NYAkao81CYJm2mhvUz7Eh94EBts50340Wv9JxxSMKlLn/4zLla5ttMAN3ms7QepJ
6vB99PSzUbXg8Nrk2kCLf+unn+v0TseEUC1u97cFPq4HyNZaXWv3VPJgVzZm96FNvqmFHKTx+OTR
ybQRoxuQ2M9OjY1hVSBdwbCA5VYUW6XccfVEoJKl2uzRg5Frc6/THVgWESiFlLtY0ed7fcRDKQOj
jtxlKJLKMsENXGywB12G1zCyMywJ6mwT/t42gvckG2s4vaOxn6ZmOo54z+6jsAjuqZpmUgnuyROm
IHDTRJccIwibcvwokVmMZ5XW4KJJx4mF8GCxBAnG4kcz1tabJ+qzFpnu98TzrlFoOZ/Ema9l29PL
ZHq7IUqb3VR8hzq9s8mR3evy3xR7IFaczGfoJF9m+iA9Tzs1lAy6Disf8cqrry0d3Il8PqO/O8Kt
3hqLCV879o8mjWTkxlx/FWW6DNdRYqCqYVuFooN3QT0odVwNqdCE93Gsn6nlqkGJG2AEtKA+rnsI
1+RIS2hXPwnTtHC/yVg2W55NMscVVQXQOxO4TIcixhj/bzCBbEF+LisfBzto9rFD1+Z6yFfVcsQ5
CsdHmtASxypvbsNceg6oWZTyL/dgftyK0NLYPEAQBKVDHdwt1+vu5ElHcXGJLA++sjQWu5nGHTQh
KBNKd4hDtzytJTOKdj765h4YKUvOxsR/OwjmN4sFgTUOgNzRsCQGtsPQDSYAxbbZuFej6e4M5KeT
sit/uZczoaPL+HbCTdJKIz7r0N+tH402jpisvZRO+XjsL0HdGYd1GeTOYFKYSuWnypEFSdNckqIL
Ou2FpUy7/X9muTRn08aHyIKvOLqYk2E/qAfhzDi+DZjt6uVAtqtw3fo6KxIJqzz6NFLve7jUxJ07
zKOn0n6sddM+fgkS6llNRG5jzHjKVGJczQx0dkBi4u9TdsyJvc1+XfFprp5uv35fnsG6CL3irI6V
OOOf3hpUwDRgdNoQ27dtZdmr0Nxdl7DGbLnJQ7tDHNdR4r6rZxlkfjKFFBiNMhA+6wZOR8+yHtWD
NYBqzcswdH4kRh7ttNzNmR7W38mpg7qxjTS+DkkXX8fM/puDxDJ2fa43F51cwzZgvfVEh6X1qsYe
vsCfw6XkIvy8OlROaV7STlY0oMchlZjfnTju3rIsYcsyJeZr1k6vvfQgIkMN+ywa2cZQQh9vfQ0Y
X9VG4uKLOPC3ReZDIPcx3hp19Czz4DfGf8VrWj6XLej10gyHH6OFU3SGvLU+U++h1A6bUb63PtOz
3WiAL4btmtIee12nqJhaqdpEIWMTnYZsQ8yB4vskvG8Gx97QW0aHuRb113byX1tIP+fOjA1I4/8l
bdUzh6JWlpUAZU3al6K4H15aylEfnUSsr1yrFFt2SvOMzYV7HeaPDDypUg6bltj4bGLBUVsg0XHe
MEIJd+o4teeKZaf8PdfKmEotx6au3YJUgMPscAhhHP+jd175rcVVzR6pn5mGzn+MUsDdkhHyPoTJ
0S2s7MVA8BGeR4oUtNS7Olu+LwF+dgxy9bMeY4+IU2pKPdQOpq44pZkKR4dmwt3mWRHzM3mJ8Frr
o1OHB3d9cHELpOJN0kUtSQRWbQ0tBFbLQFBZANMIw5K6j7eWXd6VoPsh8y5VcSJ4R5SWW7ANIOds
2YXrrVgUIl+wUSzzRzc6NbNzSeeGRMlvnFnOcEk6mf5k3a0fS9QzKWAFPB8KAZvQ6IR5WCJb+JvU
sZ1bU/8mD5QwiWmTx1o+awOKJdxi40SGeVAjnBlIzEb64K6WEVq7LsVw8Vc0A/ZHR1CfKje2+B0p
o1FWKWOBdZ16wzEv6I9tE5D8X1S5Rps88hYkDenbZOoRnQfZM9zMaXYpsa0iHPf8q9rlF3NXFKUm
nn5kVCPEU3perwArmcEkQc6iduionYb1lfQAMJnyvXELm3dV3Wm3YTKcY+b5e26TkreFU1Y9FCl5
kRaO+9lufrQVOz5bil1+5NIfrLaIrHPYmcQ1JdzV/CE5fA2VhNt89oud+b9JQ5zF1XbJYu9YC5Ng
rHBsyN1iYnLTv8WW8a6l3vToju4n17ANvzy9sC1kOBdTCtNS3RJp0fSiR4t9RznFc41ucRm84UkN
Y4Xsk1LPMnFkNkAyirj54OuY/GLtombVyezE25S2olXNoIf1VKWjAw8FGNNYtiw4xgWeeiaghjEz
lu4s0+q7e/UqoFsQb7R0MRH6tLZjUJawwTyWr3LHV3Y+5RXRfGAu+zjOXv2e2JFLdxLFSY7NdVJ5
niNjgIlEzVxWZLSXqGGL7wXB1bT8KzCY6sPVbbp5ItDTwjbBraNvniMJx3T15rvpEqNeKYup9qGU
uxZNH6yVtlULbXN20seqR28Y+1vZx+1nbbY3nQHbD8PHoOunWzWprPWsPgmmetxn0YOn1Jh2oXTr
p15ib4zSuhdWhDRj22kNiNZsH6zCP02+w5YvSj9X5wkYLpgDaXu32u0D8bunffM2NedE0+LrF2sN
LM545RQKjsEyvbDObanmo1S9ciqGS61Bzs6MIhankGpmw6NvnLe+3s/M65wE4oBYNO0dk4pbDdl8
52Oh/Kw7PTsz4R1PRpp/r6LFfU5oGtqbfY71i/VDyOnG0rY1Q/8dzRXu7pD47+R4sX81LE/n9KXN
xuVodMB1TYbbQGb8c7XgODBS/cIwH9R8P3XPSglO4YAxf9omzHfuFx+UQOKx+NVcvoQ6Z23oGRIe
703fyhjyjUSi9EY9MM+FA0rAISJ91i0vA1/yY2y4e0oblpc45K1amoCihfA5YKCG222TXCOu56f/
79k40SIw1pI01sU640YyVT1h9EsaU1acuwhtrT54V7lEb4Xb/2Xae0RKpAWOqOHBnjwylaD8vusm
1htBBuL3GPgHK020D69MZ4g4HM3BjJ7cV2yq5h4wi2u49t1IlGmD00k89I7ubMVY0b6uxsqLbhNE
lE6dzkABisPMOSnJIJ681xr33nYwm/68OO547wGSGzv/l1Wi63He2VEQ7jKY2Ze4gUNbayTwRIjD
Xi++0bTwox29mz9Mv9X+oa/oty7KWdoJWfRispAM7obhKqffLZ/hkf/vstW7HFy0VYitb9CM0aVh
/dI2Q7tNNfzrGnZ1NfgjH1GcR++XQ6yWyhLTvosEKrBnlg7wT9cCNwOKQg0vC+7yDFwuBMiffRZc
qyUFSpaDZ7sbjloMc6oOan0XjaN4t1mzMJR40/28uahLJh6llFo1f9jHPwMPH7cS8TMQKvs6xgxL
zohZia3dUwYfZtsZceAwpJ3YWRj4nw3b6vCtV8ZbOfdYxbEew4+rI5P28HSyH+wG0bocnGyTjTmh
A/RnAhqIWE3+wiHhnMkGt4/zjoaZAHgDOOuctD/z0uAILHzlNkYRXAXO1B/NnFmEtBOiSdxWsdkN
30ZrsR793oKmUWXEd/gz66qXljlaCvnR1MveF8MdlrOLZichQXj3XV0+lWxhyZYkIY4LkG8CeNA6
Q8E+wbLN+tBRObixbfeczTVFFEaABvi/fJHjsTvsEZPUvKwwjM8pqJxDH/o35SBOqvkHQQ/vKU7I
5kq4wjB37D/ieZ3Pu1OLyabo3voskvp2IhGnsFmGxvi3CE0G+MZRMX2vruq4AKT+UPteufOIZb+a
WvMcR8OfLHUkRJK1GIuhDsxD8RspuJ8+lmIECfy3GMND5/Ye1/Lq1sQ0BKHwbII2A8fQGwISvLyo
9oH7MprVk6PWYRAWqFGK5VUf9ktShjemswmZAougTOJlx9zWTv7L4mUaYPap/ZzESKSlM5jZVpmV
gYzS3pyhf01yMzz7XQ8MzElhZqt1hp2xp2avEV7YkZHfS4179WD0bYgKnFMemkXLZ83/797OvfEc
99Hn3M8ODXZsv61oLn6DPneagrqDhAmKQSIDGGmEAdkvylNjmX8wM/W3r/fVS8K9b6WWAROR1in1
YGfLt7mytfWt0O2sbd3RTxWNZU6jdZkf7KhDJR81JzkCA8D1j+IZexUQdxYcasQW/6T2/q5IfLQs
tfJjVe9c7cxBKIXMGFU/LBrAjlJvG12nA2VuS64cz0ZwEGcWn4StCZ9RiKFftaYbSLUmkCnK/pdZ
ZBw2lRGdzHn+se571U27sq1qF0Xz98r0xC86HtWix6ht6iOWGQa63NS3MXANtwXoRXeIeeDw69aQ
/tfmLU298NC25b1Ypvrilt6FgPp56IFAGhoiEbwApmiDRvXiyGWeyB0aRyPyahfU8TPu/uZel8K7
jWfLyBBOBj+yuMyY9AOU7meXTe/cO4jLBLB11UmnO8lyb9DrAoUZD5zKw0LLyvDk8dVL73sAuCkL
/raM3+RUp3sOIJ/gSI9Plp9qsmQmfdVE8qjHzUSsrcU6oGvzdaC1c6NWHMOA9xZUHApVz6qXfFhx
ZtxWbVG7jUNpGvrODZCfFsHaQ58155h6xXzFirVz4SbccJB8Y6eJWTaSRZlsfjFOEes4QWoTW91l
Wdy3zrstxlFe5qmU8HTkc5Vg1Eezu1U6IfbOoD2cC9sLBnHGYnWBSimxCj7R5w3b+x+4RQniDw8z
3U/UkYGRBYfn7ynQmV6qIVgHawQVzikFnWey58kOqp0rHS0VdBGcsoutEbiemYg4QXQbkA7Plmi4
t46ecSJXHp1Wuy+i1amf6dVTt6hkYRdoAGU95bB0YaZm+XNfLk9WbxL0ywn1paX5YKKOXxgVk0tx
aBTLDPdXm5gJCTruXGoQN4a6eens/DI29n51NI01Cs6QONOtNBp3F7q4Y2vqOdQCL2n8rXCn7luY
53dmXHvHYKznnVqgs//cjhYRdI6vT9+Y7svSWj6RfatfbWT97Ri8XdQUA0uHdVdPbrXRqAbbtMn4
O+gl48asnwRy/b0yHIZgm7FTdNNjatDkrgYAUwmYyMAwubMt2KpxV51CjkAVfvEJftzBJoDeYbkj
eO7UOkTyWalzDivLeI7HdtsHXnCanDx5Kl2ULLlpwtn9qlhJDeOL0inzC3g5Z6NniU2xk5Ofk8au
T3ntUfvTUKW6CjQsM7aVYVOAU+nFQV335xTHNhkeG0JApHNBSt2d3pI99ROMA1EBLJPy6kc2IjH5
bH24U3ksXI74zBIo8rbvHeEYx7+GVF9wvY/tcQ4HLv6e2f/hmvDg1RVmsbgs94UGifPrIoD1FNvL
soS7ijDP3qcZ45RYkOKJJMwfM9qb7ZA5wpth7jOO1vsyaOqNMyB5c5ymZ32wuk2Iue1kEi9ipiQx
uCPmcsHimbV5zK4CwJCyz1Vu1F5WI+yMZ77vKB9DPLKfW7Yg7BC7j2XmmrDVQ6znDYT/I0crexot
RvjAuXPNZQFgTG/c1RU5E4yJri75ygphVbke7faEiR4rq41/zd3gb4iSdXdBtdyvyfSo+AB0QZ6W
TqN/1uwmMx+Khi7CyZvvzIwSOEsZprRxEi9aapm48Zr+cUXrKu3CwFTekGU+WkPRI+ob+Qtx7qeq
NOheasyX3u5YDMnoxAhkOZU8G/YrOmduxc+iXsoH9awHU7VPNDx2cWlkT1pp+Rt+gvSz6H6ZrYgv
3DwwVEgc+5yH2dVr+ob4hnR0UY/zzcEvvE8sPVo/XquMtuunK4JwukXhTQyMJ9KqHgGHY1Qxhgm3
YpW+lbEOLgPijRENeErkOEIRJ/EcsviM6CKSgf0mZvyc1JO3eiGZBVd3Q9n9UN+lYQhZBo3xceNx
/p8i7s5kHthTLf7ijrsUwzeHG0lo7ovb9T0bP2KDFeXBBaKhAPH5GZk1PAx1Hb+OuVVs5jD9Q0de
8jr0OuqzjnF/L6L4Y93+UeEb7vl/newqM8gfMSMeopFEj9pdae6VaAuIzZFaHm/gTN+mujjWHW17
rWPCd6R19RXoKtXqIRHEMkmvcU+HmUl0l2GKmC/UMDzgp1qYQoHD/peq7qloXerAukOuIGNsI+/7
XfbPR5wZ2bGVs82IpNrOof5rq+SyVTODzgUAhDGySYaw16Ji0zVpR9EgD1pahFdMfCdXes3UW0u6
fAJFMLBmZQ/qdsa0NX1Ur3JIsuvYDZfPuM416yhi8CwrMFTQQ1RMQ8t8rjgNiA46PWpq2ob6sxon
6W70x4q15NSElXvLi8gk8MUPWrjDS+BhNjeHb35mBTfljeWSEDzkw/i9rknbEvINNqufDfXIubba
NQzrZTVU/5Pkg6W/VLgl0CiX/HdXG0dGX/m9NoX9dRic54l2lT82lJywG145w7FJiOEdclF5XEYI
XXFWHrVm4qbAt7sxRzN7mmt3pkvLPanbq3oYkxRHTU3qM6t+zp3RbNQyAsMRrkvlp045ypQpVc+J
w9O364/bpsN7p+wOfIfMT1n6beLEgCImRU71oL5Ew0ADrHVD0BdHnnpIDIAziqOQ93jiFFBXPZhT
QBw9rd5HO4O5Kq01HiYKSi1mFgSELzS9IOqUJnD/tSQ5TCXqkArsQqmj50RtxT09FTs0uiSb79ZJ
GxIxdTHYrCuIQKsRJO5yssOA5tlVSfS2xJKrB496KyjmyIFD3f2NJOknjVONhrZ5PgSS9FMt3e/Y
2jmV05LswLzvADTee9wLQa758d4XKEJFB84DZiL/0CbwrolD91xXl2zloyz5tbTLmzhGWZv/rPr2
N0OI+ucS1rc++KO8JWOX5Be7SCRoMDCuqRexn9ECQsSrwaeey51FRuUSaYVzr70pi4J6UJYWCk8x
t3pU31XgdXfpHPlPiPVEjen5JhLGvR1X9AtVlQt3ipnTvQou1ZQntFzrV7pV7G8ij36PbvRgJX53
1ZGxz8kyfSq7udqvxdSlbUy8DGdlGmmtyiVU0w+7Bla98i9hWAiPKVClTeJF6a+IolksvRJiA2dM
5FgjnH6XuTRZWtpyHdPMeowGfSGIU/zGqehcqqi4V6mOpXhWAnLGWE8Pv3NxnY+t3NcZHnfF2irK
Vcc0QppqMgdNXOkDAZ4Z7AMypTqVoKi49raQfnZqtW9ltX6sjsj584tpeuDQEu+5L4ZTXwfRsyGM
8G7s4wIaUpXsrWBuOLioAClGdnHRPP7E7A9mRhM/pyy6pKMArSAn9tXsGNRBssJXi6YStXaDi77D
PEVd1OorM2v/Wc1lbJvgDYQghrNOvTFwe1+jfsnJgktHTkuyosxs+1qjlBz9VJBUUYOUSO8uZjeg
8YLJoCMqT07lKNwtkpFBXdnk3E0LfWSEHYANFFy2xIzxHgedLAKa06eFIRtJ79Y7t7JoQwSE2zfq
aSSLZorBRskpqCfa6EX6ixsLWg+1RU1IqxCXBu2bbfds3Ue0RfUy8fmEPaoUXbkWZ8WAd/yqfkCM
Tp95OKf7AbfXGr2zJV1uVUTprh52o0PNlafPD2Foy58oTkPKkIGOqbVFbgCnngXePihkPo0lkdaC
gDRj64CHN9ur9WhHVWoIumgTIK+f1OFYTYgt69+yeI2x9+nLlQp1qmXhk7FggXZd93dBh8RTrC2t
jG4EO5r2gv3QZgufu4XfT9QPc14RlbGXU4L569QGegXWj8KryMRxFgykCNWDjy92ffb1nid/NRsJ
ZdSQpHZfvwC+6kRP46Wb5oqsgPs8Ku9AkrMOkC/V9RgoJpme3OXiSHT+BrSv8smTc6lvfOvnYJXa
swE3alMaOsNGp3iELAUCtGCtorkOa9WJ/HElO3/KVMeIkYi3Re5fMSvpEj+KUV++NNgsNH7aoOaK
GUWZ0h3ooduop03BXOrfLMfHQ1S02TecchlQxAzoQGVqDLZAis+H8eTOjfjMpMfFwEezwb95gBTn
/ChN+IlqSun1RXNYckwq9WzjqGVlcYq7bnnLSdP+HroOKSUMiLYSdEpjo31ehoShMmj0OxNn/DY2
GasHdCAQyHJxRLK4uhfTnVIKgVOb16pwvyk5M2zbzyr0PNlGxfSsHsLHyudWNjTsLOyp8c7FXFBi
hH4X+xGQh8WZHiFDirs2yfKNZkGhR4p5ygo+XvA3Z6MzNwzVhndHB5kdzs2AcxbAnbqCsGC0riFe
oacenuKm6TufjTRjUHVp6ipGVXkWP3/NeOqRW86oZdMhcrPp3olx/AxmthqaZIPKgw6F1O6mHtty
MB2X3nsTvtYf19gfGff7AQPvw2jXl7xuwhf1AF7nGetxfFOvNFgC4CYBIXVBqr0IcCv/XJ1umvYb
o/O8p5rou5YH9XtBxubfuViBDW2p6xLcpqIR7yOHjkZfkrzvNAwgUx8UlwEwb5eT7fuYBMjGjlLr
ovcOyg/+hVtoOoyYq3kMrMJHCt7r1aQIuLX1+d9VqaDl9cvPoJ6hBIgquDoONSt6Crk+6pPmpTVg
7DUzppxGmOIlDYgi14H2qvu2/1zAkpR+OCHocLQJ0ayyMIbP9jCwOt1RQCaJsp1xXJL0tLRm8BFp
YBHZbpeb2mxGgJ8y0dkkyXJoBJ4E6gqJV+vCI8itG6eiLHt2TGHJQLuMj0EfTDcfgRL3d8I6S2bF
llJWbdGDldtjt2wSzsWN1bT5sYwx3BasjTEIybgR0t2I1yKeN6Ch6wesLKwpgRsr4PHkMQXuWxJf
OE2rcjv/tutmfs7D6ZnimpfVyNbTBlyL8RmAAxVpIyNqGpmfXYSuJ61Du1q1+czuaJkOne6iR+U3
U/NRVhyv3BYjfjeviGwwVVH7BBs5gkSmUcLqdwUdWvx919hrfjpzUx7VKz3QUXCKHAVWvR4oTtz1
0DK3aHTzVf2yTazckbb4+eotnnNMmG2mRXGqE/s0LGcqIsFLG4HpH5awyXZq2dy32i4unQNob7ha
5hztYvCy5yyg6mm2HryBsQc73lxcejJvanespt1fD+q9EToCaO7mWb1fyUlBWy/andmy78p7RizC
H7J9azMJ2MS9S6w/gHa6vi7S8ffUZn/Dkra2dUXEv/LV9XrzLq7c5q4UIr7S7MF+pq9tEuJWsmut
/huXO/PFcbOPhvzZpiA2d1WGfMvCWZ/+Rxx0YlQsdwFgKyOxpuN/VuZCQzdDjF0cWhB2WSS+rovT
oeYoXUL3qLsFwG9S2XdWaLW3nHDIDihRTD2T3tOxGDm7BVvrJelzinczulBX4SPSGjbsZuZuuJX/
7oPhfRZ5tnesMABY290iqrxevCXxj6NOxwAlwHeRYbjfKfI4p3Zh3Y/gWL6CLLoGV3oqnkfZ5bEw
0uO/+sbIkRyKWlOEKVFWn8CUI4OegQaK1DSwYyhfUUQZ3ZRYWzuvKenyve/cMrWVKfjlz8F8zG2i
XwpsDPKs8XraVuwIvqvriU9ocCx/bG0xtwpYtP6eDqQhYbJ6PwqQ2AwUrO+WF5OziLxD51vWQy6u
UB82MNxTFsc0q3Wbwar76/pUh0m5Mc6Rz45rdQCYbhHyvcpJr04aXM1bw0Hz7pBjQMQiIHqWFhwC
HyVHlaQE0PRObZa460tXdqbAsiXxTVR37xXpe97hjTxakHhOChqJoRVNXfW4OMJ68bVZu07QGp7h
P/xqVPBBtpoTZzh707BdTaj0JCzU+2LCY8yA+4lCt/qQ6uyHGK2ySummeKtCZqYVkRlST9Na2/WU
e93mAfQ4eHMgpspcHH6sglXTUCUC8+chnAYAOnZUPWNtq25ohmf1apFvpRFHWxRWl8oZ/sTcgzsb
yU/u7GqvzjfCmEz+OS7TypoulGKIHShb5DUoNVEPoU90nBorZ//1Hpp0RjsF2ZDBd6pdj0Hs1KIR
7Nd9mIiYKo4OVk1hgJ6qsg+V6BtF7m5bD3x3iVHoviwWEg1Yit9KzB+pGz9OxsN6F8UncszMbLot
U8/UXRT5LUsBzvMx3Rlz5x/KZSnuHNx+Z4vGZ5WjxRZBPyOAeWgn8to8p1pypCCbSakd+A+BhQEz
DiIOTJlnLXP4I4ET2nf24nCZ1ltEAOl3jSNt2TkZBXAcGZ92SBeJOoqw/lzyvnX3VTjRQyszw0Yl
O7jdvCftnGH7Lc3gzjTYoNlN0NLZmul7iUdFGjPwJcln1WJf06I29nkNNQNt2nzE/AuWEFjjZmY2
+56UxWPhTUd1XlXJbOJElu46PWSngM2D2yVcmFQbXy230J+SCO2JQ3kxsg8KKb1dPLtg6K1PZajG
xHXoBSG82oos+GizjDfa42PqETlRQO4gIKibate8Jfm8nqN8Gf1GrfRDaqgv7kwXtpgKmrPRYgcn
SX6lU4cLNDvQS/EQAQE5rvb8JidUVo63yW+Cewb51Q1Q7Q3wZ/WoIXjvv55pY4eB3oZgtdpaApM5
bdALSsBrSz9OLt2iytQlTHy86wUqz2UHvRs7V7/34FwGlns3s2t6dPClMZFxntOg6h6RhLvHEJrV
Oedat/FY7ClHhwe864TfxtuXVTetiz0ETTDCS5BQ86JT0es4n+DjuOOMffjYW9WrlgqHDX0xnyp9
+QHYQBwERi0adMto74dcUjQDCIUKhYVtgTEugJxSF+UhyknE09l3C5b0ezQm2hPB5uIY1/p8swxo
w0QIfnnEXjcYnDlYSWqQl+RyNhBhnuNHXWSf3KgwKjiz8wpyfdwi/uYwtDXnddxYP92qfFNDeUf3
uyPXyvDYiZYrJXzxU8EU6bAqPNjQmd3kwQne5vRuJPZL69Z1Rq8q/hSRIAzif8/KhT4lY9L2UA6n
C9BquD5L+1BEH4gxzVFNFALzhbwYdDSTfYeSdz0aYzp7YKrWDNZ9w3qFHldOz4uJHUD829pEXvS3
9IvioSLo544GBYcEvMhM22OyhkR8TtGgiQ5FHzj3HWiEp9qGNgkD+Nt6OUkiGk5kjEId1KPANMDQ
SpyET0EhjlWLPx6PF2pLim0mOwxGtld0Kc/PtaUxK5ETSIPJ+F3HZ0iZDLtxhhD5MXDbjDxM0F2S
UWBvGDyk9AVGEwdAehyhPeIDpVY5loX2bKxijT7ovnmMEu3dl46bksHYwVui+pSlBTvrcRkuagsm
ftVgyLaBvBJz3XFetAzbitHYAb0ngi7nxWRe6fbN1swJzLTV0hP2zckc+93Y3jNqbqEUlUgH1lm9
UG+zGzQOYgDy50ndQ43sDUPDfktMWL2VWOJpWgg4TbRHnLsQSoTrXMoS9qRb45wdpQPw68EEVLZh
9FYcbVvaeaBWnJVkV4AFO7RitLYRpRIbrGH0l4V1+MCyrL/GXXFgLG7QTWo6OyekMVSXAlgm+yc6
cKoYV0EJDAslpzRiHVa3sW1ggpr9D91NxtN6t6a3h3Bu+ODEOqRD9sk79bdTk4PXQJ1VSiLSHFxv
CmNQmhT7iG42YIFWr1UvxojPl8ZmlQv9F4xo0mhruIvNcj8C4hpQMcoeg4TWYOnuf1gaGwwECRiT
MLvzWlZcZtXBhbQlycIYG6lNmrdcpfMne/KfUSu0V7m2ZEm6qSXDhjrRGj2Vn10bpvpBPRMLxiN7
PHaZ0azZHhXw6SB3wNYWP1bsK4vylEV/Pf8wMzxlSB4HEIPGYwThYsOfnH/HBDFXnZ4vRUzxS730
2oEmzA3R8EWzOH+Z6bxE0cByeroSfpieusgIiVYvHPOVLM2mDkl9ZIFP552CcTCTptMRLgqczyE6
TjIL6pFpOXNVYLk0h8VG8ibudBbvQ95qt3W1MSEvTuQsho6iT2XGUw8GfPoDPCzSMK3u3vWaAQpg
duN30dSYAUTwz2RetHHzUOT6vAMt5+2Ris94hmH09cAPgAPkbF00Ck/kW16Q9Mwb5DBOm6zhsSo4
OXDgJmeQQ9BHkNnrmOZkdKx7pbzHDvCD9fBKNHeWoOJyt0y6SwsrFAOkKjALAdL2Pa3OssCLRX5z
57rD31ULMzQ7OORXaDX6BuQpnNewT/84ZWNuus63b6Qg7ZsV1tS2TdQiqpCjZ+e/MqNL8X2OIVv/
8ZcBGfi5pCIl2hDFmbHIoh+Xgi4GI1lg3FQY7o2ePJJKsVna8C8QzAgN/pUV/ONPhQO3FyBQW6Xe
UozKagxr7VEx4WbXDZDnygotliu25ZDo0suhPKpZOestoJbqjNFYN63/h0zWPQ2CoY1PRpm9i+k/
Ghr4ReXeUfxbGI9vsVTvdXpQVnZK0WANnHxK1v6PsPNYkhzJsuyvtNR6IAOuQMv0LIxz5iw8NpBg
Cc45vn4O1KI6K2taqhYJMbeI9HA3M6g+fe/ec6tufC0NMRMSY4dUOHlOmDW642SgipJT/ZG2/SWa
KN96CMB57lzl/MSukJyGdoQQYp6phKJ7ZBy+jlrj6NvSNfUFT4eriHI93kRk/C5TV3s1Sss7N0ab
vhKuCHjc7R8dvDTcJszwpYxr4phFatB0q6OG4rJOh52njtHFj82HXA51B1cFXRJwN3ON0yoqmaXk
7a48DuhnUgNb7rk7tZ/YBIWtHRMcOke6BJhV5KuHR2mnzzFKLocGFggNCmqhHx2lLBZIBqs52o5J
f95/G2oC4bldbrJFXAMGxpUJgKZU1vFg5VgNqvIQah11NfEMBCR1oAKd2ngMftIj/erOIsDp65k6
puo+xcDyVJm6+XAlKkDxNXHTPYQTLaHuhzDKoYV3yUUV8Hsq3ZiYQQ/5SlH+UBB+EQNnfX+uGA2U
pPldjzdNW/gnzpu70Tf9fW8xCJMpGgSKd08FVzyrVHiFzWf8sqf8aJntv1WVOCN7bu++M6lvpfvu
0UfaP99/or697bOt2/XJTq67GqDOI9HIwaoSwl7JtVcGfHdFf5SNIBvf6qLrP3M9CTZuaNeHSfXh
kIDrWyo0/R+Qj0ChpJlYyS/dgXR2RuYlr2UEwHp+L+WxES7JuE0pis7JssA/+4leONwXaHDWlmek
L+o0gdFxdQI8LGclBw0YgfcoqLEbFxncJsjwS3t2ZleTOewl40ybVEA+cfXaDjZUjYEhXuhUH1Op
GeeRKggp6MVCB7KFpDws5JfyopjA9yLEEHoyjnsB7moblM64AcMLQqMc00VeaNFPm+OgPzb9p0r6
EVOMazYSIz3MhWo3X4QdDQe96D7CuYCdssA7dfg3rP82TEn/lClCZpWIGsMiS+4ML77Jdp82NTO4
3T3RJLR3mdqLXciYcJPl5H5XI86SEJysMAr2GbAk0mFkF+IaapxxJ5djsOytq+ZAdKfc95qYHqc9
wv1sSnYJKB8L/5M+q2sv7EAN5/wVWH8oKz/SAVxZCTl7o4cI8gkF9U3bvOT0MzY1HetZyVwsw0o5
5fTHf7Zt/jIELpCxIoT+bxJxk+pwqEI8B6GXFZcm8GlpGY59cnXde0DAfJAclf7QpvwjXD1n+YTG
4MjMP12k83eUe8ZFD+1xUcy5b5NqdUswOV8jfyxXckrvKNjnG8N/NDUfvESbvmEqLFZD4BDUOiT6
6rkl61roreVkMu5IqGhDdF3znNIdjeEKPXZRkcSzLGdHHfng6b6RX/rDhxHQJR7n9SkBgIwFtlW2
vhnBvHarvbT+xvh8F2XqThdlKtZkIH+mOS5R0oK+TiifwyZ8qG13BVijI/Oj8LAZ284hVP45rZk2
krhdb2SwQmfEpJL7KbApl2AaZiXaMWijYifM/NjZvr43S3ywM/WrTIA8kcqiH6xxWti2afwRR9Vd
amThhMC1zIS7z4QNyivR1SvGbHLmsJHGrLU7GfWSVQDPmyBTN8iLtYVBIOpCk9oBktuLbS58MhGL
ku1+nNZV3dmbPjRWsk4uTRrUIMst1Et0ysDhvrnQNha2kpZMd1oqEx8JFsAquGK+NZKVF9P6t3je
ootpV1p172tIOrUVQdABn70i66rZG1TqURyjDUlpBucWrXZXSe+uoZDaZTiMftWAlEZB1p0+a6uH
riP2ff5y9LyYADCKHVoPVbWvojxfWaGNQN55rcKELqKGJm9OblVaB91E4QUMTETw3SbQo/CAAbcN
HXPpFraIElrmeP9nJ6hhevmDHFC08z6AS40Qto+EYnqnevSPEIL5H3ZAJTkzOv0a7mg2kpk12GBK
4cZGu9i08PNAjFSWXd5q7FOcmYuw2c+f/jyKmfqMhnZJlIqwOh9jfOT37gaScrMZleJnr5kXryP5
CJ4GViAP8uVCE2TDZAJTQtoNlF4tlLbqpaobZ/WcNT6BizisEuTcQ3YAYTNuTFE8lN4M+YmmiN5z
0CzjkbwPmx94ZWIMWXflMHEXohpxCZVdPbcboWXFm1N5p8xiXmQnE1SKGdiK2TxYmFOsfAZpvokm
U7wCFxr23oAIrjX5DGiOTsxuNLcho5eqFcYe/9a2nvW9jumBssyNYFWqnA9o4JAPhajnHODdPfh+
+kXihoaMv1GJjCzUWRZSjhbdgIGFjGXopFYQRDqKjicNORFNvMlcl4RMW0W+1795ljnP2tryiuUk
/RqDv5Aj2sCMxo0kGaoMxICZIcu33YJWvB7iLtGKdunafP+Zi4PVbTGRheJm0MnkfLouq+6QJuZ8
gBmqQ94V0SYrJ3r7eYqEF520jdwLBnWenDhlfZPEJXSj5sIOK2rRzOiJk+y/B1G6nabIOVeAYo5d
zkdoVPv2YZYwj6ABers6JK+yS3xvIe8yK/CNZWOFxULN7Q98gfZPSrm9okzfmNSjtiCgfF+VhrPO
ZoC0Escrq5rOhaUSFuQM+j5ApLwsRfqrMzv9DfEJdpWKiWjnEyNnVwnF4yxQTzOWeAz5X59Kxq7l
IEV2xLVuhvNz6IlGtF17g7uqUy84ZOHYLhFTbOTqmSb6dzEFl7yvrVeYatm2Adi8kl9GbQ/WFvzQ
onGYv7iRw+sxY0nkyBP/pg/c3OQwZ4XRVh8YIOaVbwKDCZojDUXSgUh0vftGesx6BSnJ/FVYNDm/
MCmVoOsMXZ3jBWeMi+P1FzsXCL9c62U0fPUubWmxwmk3jKb0h4L0uwPoQfL7WUbSgtudzszOsZVz
azhJW7/JR/VgTrdgYu0yxdgulKxRlqH9IzImf2vbY0FK1jyzHzMS3mUhy0xdRlc1IHx2wNsIf0Nt
v9bjmjRlU6eRUot+7ceN2LlaNL0gkH0YQT9cej3Bo5KaB8Fw/FyojkZhNM/yBhz3u2dMM/ONMF/w
aUXxRmreSh8gynt8VLYBfZw+CgiTmj+4yCcLWmwEwCoWRoR5zpLVBMP5XRsf0RLg9Natk1Ddq4+x
5eZHU8mEzYDZbUEXkZ/SiKyLNWf5t5I8gUOSoBEmh7g+C9V45Z5kbNL030n40x5FgNYfuaxNXDIY
APiOIe/BUKnqG4iDdi21C/BL/I3RZP0qzAvn7FE/Q0DqoqMgXyuqGYTLfaFQvIM1AX31e0zUgsCx
ZZYYNwMe+pdWHNWghzsBTOXgheX3dKYk9qgtre7AXK6DwndxRM8519B1Pt2TshK0aTdPyWJV1WyM
XbSPa8jY8wNfzRmbjP2NOs6kgjZJUGzFJR7gbTele8lxFa6UYKDYLhjxHXHaMWDgQLCoJbVIcUpa
ltOwyhMye6QLCfpYA/jGOQEknWOP8SpJjWBZMWOQ/T9FS9ODaavBQijq9KbVCaGQylltr47d5YeS
LsclH5HeA8lYRnrWv8lHKM6QyAwAiWJNC099NdyfOhklUtNTlgYYbFQnuipKtvUbo2N9zeLrPOdR
p5nkMwq73CSYgJadkqKqLFaVlfU/nDwg+MObWej1wA3nDPdowrzkGb69pE0Xb8Ny9F6AA6yfo0oP
xXnXneNSaz9ZSpUtY5wE9q9zYZVF1d1nxQ7yBmNL39/LErZWaRR57PXbcHSPYH91JoaMqYyMxiCF
o0JZW+EQ6Al7lz7UAbgp9Yv+ZIZBxX7p9GbWP2s3PaaAn/PgVIiZ6FTcruHYDuCvaEkybUX4QuMw
Xps5pqq2KV6I8Tb+UOh98V9GhFrCgFmJzZtCyvhCd8ziswhEsnZgF+9lk5/NB5KJBQFHNJSiplXe
bSKGV6mczLAEDBx5/Ztn++/DTAeDklwtK/CwPViZfW2TQaSUurYokFBJhNk4R4gZpl2jHdBX9Vh5
q6LLkLe34vGsWHLAcgo5ITFS5LPjfLYR37KrxhBOJV3JqQXMwIYaLsKU05XAOfgyUkdS0k3f6AxZ
eIpI9JibrifPFeGiVtLxUM6W/7kmOKj1+M0qbNxzpFvI1kDfiPqa1Bx4utqEOj9Xwk6UZxcYxSuI
YPSirVA/KmIqEGSixo5IYORenF4a26yuGSOxFUG407rs6KDlxadloV1Kdc1chU2T3Kz6FaMmWI+y
HnGDMZRw9epNYey2rUjCiZ0OCXiXncSoeoeAFLSFbjoVnwwg49KwkTlJ/fwymh4RmSa3J7oi8911
60UIi2pt3c7w+3lZCLqcInZ0PsPRqRHVav1K6VIfvXd1pDOhnJOsbR65QElnd/4J/4m67abxJy0V
NcEyME+FnqaJueCLmyw9DLHhXfuqOjjGkllTGi8QeNZto38rw/K9nQlYZdcfa0sTL6VXoFa2d/1Y
MIyfx/SJlmw9HIXL2ujKU+xUxZGJqbMh3kBdN9B4kCcM9clr+2bZzXZUDS40uK6VNmbRh2Zr7y7j
px/t4CLhAB+YJdYpnLs4/nxxRhIblUxf5QEa2sKpzWsV8K9Osf8VKpG9fa52mO2bbdlDLqANkcwU
xuhBAZC2tbpL0SfgKae5K9LQeDM9uh8oxk/dTN8TBY1G+ckTxscksrvnJCXk87mPgdmSjnpaQDCY
HWJ+pVqHUCiXWHujjSFuEjTRq1hU6pR6aFCqeks3ETmdHJOrKdTrLluS0RJv41mTEv0SOMU3Q4cl
+PlP2CGRWsOU0UKdE4W7zGx3sVd9kYCxjoYwNNZsWBe9USLS7ICS2QXSt5lRV4aBClfJ2KEPrO4K
bNq1UtQjGiDCYZ68qjxBpl4mR6z17c6vAJK4ZvWBHB1JHcZ7kJstnYayZ9MyzXhXW+6736a/pO1M
0w2SGZzcogHl0uL3EZEG+qP0iFYWCgp1JlUtUFF0cI5FmoZXxNk50ZwPXbG/S3VllTqbEvVfiRhu
XzIJodVsuVe5TqCWbVYo1FImKxntYzQjrKXZq2GSRB2VDKfnw+OEOOPJVUxsv6DfBi+qUXBfoB+R
Vti+nyPnUgRFVdN8g9VH8h9p90/cEaoTRg5YWFNjYAo5H0Hni6YES5t78d0zxSI5+7UmvgmFHbSN
K2SAeNoXOo5UY5H4LFyqDg+2DIzxS9VoHxM/XaZgRNM2uGim87MVLSzHf/ARSX8zzpmXOzMmx/yu
IjflMDMbUvVaLH0iDs96VTLJNdqTGmrbEqdPgzRRDxlz1e4yoFocxi+aNRiLv/3H//6//+fH8J/+
rxx63+jn2X9kLSC/MGvq//qbYf3tP4rn0/uf//U3ZNqOo1uusEyBc0czNYM///HtEWY+f1v7X4lS
jlpA5b1yWTTnni4OS+wdujnu5F6uJtNPsnbNPYkxByvzyHELlWnboolHdDV0C2F62SW0ou/Pk0VY
42F2iLtYlTl58D3QDmpd1yWRQv7CA5TBPsXYQhi3sZJayVTgmuucd9dH3TeSvI4C+O+4Dpaz6uYB
5RlX/+YXV/+HX1zYLruObmmuo+l//cWBexmG6Dj8RXb1S/6qVqS/pLkzncoEe09lYTgQhdcfrerV
FPSf4mRjGwQ45jbvdxer07Gbn6uKKt3owZDcU5/sgqj3N3jLSEgLgx1UyvbqaqF9EIzbKKBi8d6F
w930ONIX/lan2R3AAfCr7b/+9XTd/affz9JU29Hnd9VGxWQa4q+/X5Y7mSLyDHlFbP6Q1gjbAXBi
47Tb+IVqMSgGk04PLMIXFV9lM2FEVLZ4VmgkdeClmw+qhiidHf/KqZmVy/KpOMzNbeoaycLKVHZn
pAaOpr5qc9XNER3QtXA3mSite9eEzQPBfEgzZZ7MGwbdPZm7h/rXInDc+tByLF4Gk/FtGXGsAe8H
D7YucBvnzcMG8wIO1glOeUUXKh2j6Sx8e9Gk3PCoMXpcyCXxg1j4b/gMHhgFXcY87r0DmPqWpJWF
G2wucURBwlEcl8lCIo+amDgmbJ2jGKZlSZPzNPme9vAm+xLxgfXpnf0IlB4ZUdHTB5l/dIp1ioLR
XD8bDLKPNdRlQZH6B74m930amK0+P+UKUkTGim11GHsrOHB82xQwS2WVUdsYQwQf9jXq0/dn+TMS
eLOr8s47kgDpcRxokB1ahb4zC12FuRldqXfVO9bNm7SBEsN2eYqwJiv0wY2wDo8U/0eDYiEkAeQB
aGMnz1DyUqYEJskz2vy95LdQQgXzl13B/a2yS+cUP21W7LVnTOLynCJGzIO2qjnR2e2ECnCeo19j
a68xlCSqxQrmqBS3EtO1GAg0h+YrVilHlq1c6NsABX+mpQfSgEkHeLphXf9Ywg/eoEhNVhpbwFUZ
u/yohe84GS0AXLWxfgJBgnFyYCACWJRbV+JYq1gT+iGaKcVJG+sLOtUWiCS8NrZZwmGaxp6+6dCH
M95zG8Se/VObOJ71Ovijrv0S6PNMUh31W0EsyyYOvWL7dEzGlv+aAuNqZq8Ks1ydMw1dz/oq2MHA
ClwqwLyLWRP4bLSY9twQcMt3iy6zVPFlVTSAlejvz/uo5xQVRj2Ke46j9AmE2MDe95YcJcXWKozp
8Fz+5YfIx/+1bZ+6deCoHDzJrVWQY8odl8RTzEjjmj5CR1+8YGMQNm5shSnXztTKakNEUQ8YHS9f
wN22lgdXTbVGbPBY/w06YM/AMOruj64ApCsLG2PU3lsxOhe6jsYb7Kf3mLYPP+sMEcy0JltK+pW8
MHkjJLwa83+zSpnzIvSPuw+LlHCIZbZRJ7mG4/7TImzq5IZW5uCt7FRrVshR8g0FcbSRK4mSoaaV
X8oXVejlpU3iXY7A9qQMPfrdofzmObDEF/K5gVdnZvcaeAenODyRFIW9vlbJn5yNAp2PuqmpJswt
SoK4df7SJgFzmTSlsvLt72WWoDDzmFzmYj2jt7+2w3RM48q4jmWA0bRqcE4BFS3ihlUR4HRV9+4S
IYhKevIIEEARqQ6gHbJi6AQ0XAU9c4/qYP2vF3fL/B8Wd2CYrOuG0Bk32POf/8Ou7QT2kFn0boiP
rKlDFUOcw1JR12JogmVgW+XZryAY03mEwaZ/2hnEizSuwQRWzor2I3FmTB+468H+MV+IVs+Kw8sb
e9HXuCyUobH2HTGAKo5/Tomu9+u3g07J1BfUWjGfQlN78fMQXs7YGrtJzZGB5+4tNdMTQzf91jPf
VPogw3QtEF4zicrDBmtC4CNE0Op61XkxBri56DDhQBx8o0CwO+8hmh8cVWXybvKNn78ya1Rc+rRH
bB7fLCraI963R9S5xk1etEL8jGatXiRMymNtVD/lvUVT6dZSA52HvLO3cpI3sEau5K8vXxF5CYgT
ScMAwVMLXRbN4vS1tb/QUqG8tLFeyVdYm19mBdPqoa+cI7X3l5KG1t0ukmqbp4m1c2l+v0yI1PLg
xoutPuQFfNew9KIUC3lessWwD6htFV4Td7wj6tSPg9OyE481mQZsEBaxK7nH3mZ+bwsaqwA2AFrk
5D2bqToe4sx69Swrf3GdpHgxzC5DJpb4R/kcfZTwQONsIhSJP21B5IDKQxxFGuo7XeAK1TdL30Et
8M4/ZWlhCR5N0ZRP30eHIA8Natw0UDhmvo4WaOApOetQgFa076ryKjs59lQc+HBd5Di3K8P2ajAd
UF0SKwR09pjIwz0CM6Q1U6ncpDf6WVYgdkIPwIlrBb4svLUYQnbulF97VO1kRE53qSuAJdVdZSM7
TG3ioEYElo5Q6FsERnBzw+D3Jfa0Q1lO4ckaZ71qFA870MI4PvMBMbvBFiEjvb24BWbo5Dv54Zqc
4FulKOc+St2HinkJAR1QjXnuVbcW9ju3sxZFa7RHZfBnlzoaDqDb6U3R3vnr9b0h12OZA8RbN3lk
H21eeprXf38kn2s4cm8wFH48/7A2QEKZ2Uol4g1tGQdYkgTbvTIOvD+TZj4S64fs4KheldBPj34k
getx2omYqnHXFvZ3h+E+fpDQvwZ2XmOprqPuYPmUnlPdRyvLNdLNWJOqo2hAsxs4pVBewjk5Ms63
0nIyGh8Fp5i+fM+nDoE3N+QtcvyXKArEQu6WtMkSU2O+Y/0URSP2qmHDnUJPzGrmbKwubQ+k+7Z8
z1l7jNzoW1Fw/I5m7qIEkQu1/9VOjJbRhO1aGESvdaKunaAw7mGS36I5jFB4Jfx5R0yruet/qSDo
Xzx/PLh2b6JasXhqft40E2tDzyI6NnZv7Zopw8OFiLC3av3WDEO6F8jHV4VF4AYFSfral5we1Ar4
bQ7d8DdbrC4CABJWXd3HrvU3nQahKakt67VwEwjN1JBtU7nPkVygu+1KAOyS52jOBikFCrrJKFaj
Q0zIxEKqa+Qj2PP6Qc+4lXFlU1ii8e4QY0e0B6ZJ0bdVVcXrSZ1wr+WuGJdVmvhvjq/ci/yHnGn+
abjXC30CAoNG/b/Vf/iQNZ2OLGsA88wA6qsq6g0Ri9fBLNKf84PcK5hhylCxCDzwqsy8dj3kjKeG
psVBYeV3Y/aNZeYQbrUMkVufO969YohzbwqIOfw/VajqJy/spyPNjXLjg8GnXU5m1ZiGI6tmpZ9i
xSZ6UqhP+1pom9HOiayH5DVOogsWABrLhamm06F3e3s//2gexotlXFcBeTp/vwQWaDObnPeNfK6L
tS0js5MxGPXOtiHAkAQ1fgFoMWPq6uhaaaX9otvDvitFcRntwVu2dgsJ4rM3ABp0SRgjjLXKg1uV
2ha5i3eznO9R+EndHS7zcmrfn49sTJxjnL6a1uStxzJqNm7V1PsGbTVx0VTN8tKKaYutGY1DnT25
GDZ+s9+iXJmCJWZ+hDUlBscmw75ZBHvL/q0bTNV2IvF+iU6p2DeQg2AGonBNbBHfBLmUTK5S80Iz
FhF26G8YcOhXssiVtdKgrFbt4h71nflADaiOGiHWusKBpyqeWbDY837HVsBrZlYlbZTQV9i1hZJd
aFztyLnyj7VDa7QmVh1hQjCtyoFUk7yLX/JIgX1vCaA+ocY+7sGUYCWtckAmKKCt0RVvpdH6p5bS
EdCN3a1pXrgb/B7Fvqpnh0to9ZtsKKkEZm1ZavQvjQwyxVprEAWubZupMu8S9+/4VbgPMeUfzLx/
lYp0PeNQ8jx5uK3SrqNgJNmj6Mx12jrarQDSDvnDCXag5O8yK8MqrbPw/Nc/I4Awtd1Hv+5OktXX
dW26xEHQbSq3XwdR3z+enQerHfg2eiTO+rxR92UD9TeE8yfs4fqUpeEftDbQmUDP5d+f4i5bLezf
qjJ0bfHvUDKp8XkavVNTdQ/NfBDWfKfY4A7pF8XzMIPxXVHAQ5Wmc5Qd1KIt/wi+UZQrv8WfhLp4
bL5msw4L7QWkaH6wcTwtrdmAYviIp5wwW1G6k+w9VtYyj91qJ7KgWz1z2lOPwOIBF6GfjmiLviuT
4Z/lZZ5AydFlETB1l8JYUwOa5ZmElbXx19AN/c+w6QXbIjFkgm7BLnLj7G6E1RcFmtzDJlX0yMgw
ZS8L1X/TXhFz5f6PlT3SdLYH1eRkYFDk6+ZfK9SJgJupTg1vCWXZPEivB9mK41E+YkcAu2ORDyAb
E06y0jkf3JIO86szBNUKhK53oT9MgkVQNAtZreUaqb9pQmyClEUqf83ucquQ7MiiVKr1ONA4lUuU
dN4Opv4Hxob6qCRZhek7M5fEf4CWUDSXNB56fxhGRwKClf1TO2bkW21u3feKcayGaoKnaL9Z+Azm
ST4IL8VNFqaPH06qiuQl9r89mwSu+0EQUrIkcSHaPpOG+zJkVD2UO44YqLBidSsPGkr+I4gRZVWW
Um7kAYspMhJdh7iOpRarzVI6m9v5mIKGqTzKL+Wjsb796wOFJt+Of3y7LHxTlqEKSxWmqdm289e3
SwnA5mQdEQ9pXY0H2UVNQJjtA1u/tW3xq0SCSXOlSHepwYA8KDvg9szPjzVt7L0jugrXHkcBp7DP
oYF3OLDqDtQ/OrzLNF+OqhaK50MzncCfyPrSiqx3grG9rW7NsQeiMz6CbNjpiJ/U1O/JjfPLm8eY
cyEToVP9Po1IN+NII21jzkfTe/rRRkoieQsXZmtYcNSeFWpboiMBdYPnQse4Pw0l7Tc6SiTZGXsc
f3CX7PxHXhnm3qwc7TqAm3C9OeVn1pB5CjyKcMgI1YgK6x5a7R+xHSCqiucQu9EgiKIPyeaC3HWj
GTHc+/7oAKwFAJw85E5e45u7xHl+EE6pLVHm95eoR/L/1BuMrbfBfQBgPdeSp9OgGINzUBYKkDnc
9XJcHaqIUTQqy6cFvfY7XFUMKj4N59J3GolxVoPoYLb+yIujOfUarusDh5G+gbLXHmDuJ7shavCl
RxXMjhaKD/S0giMzxii1DcIXRvRSLhFwQrJ6aCOpS/4XmBJUM4mbb4KpvFaFO3zpsvUQYr/N9TB7
RwTgP7z4rWLLUOqjV4vkKns4NVDUf9OltrR/Wk0sTScMw6VroQlbsKT89eNpKshLy9qKaYWFh0GJ
mWoIblHmLqsnZZTC5six7fukOsNx9I3gbNXBFygE7kXnmCyi8ipfUXlBib40u9Q5OSATts5AO9ec
A6jlBRZVwHnf4ORlZgy0JZt3DNJjMRWQpmhYpMfc0+MtCEodBOHsbLENvSMIAKjzSIdKtg6KoHdX
gfBaokY1f13lJnpvBBxLMjdpW6prOdmp58SVVk+7U8Ctr86CfhaykJPWKNi8GAj+6xvdnO/jv97n
OvUJfTKX+a1Qhf3XF7JBtG6pfp6sx8Z7KB0d0BK2Fyw9HoV1+yvRfPqw81PyDy23MjbInpnT95N2
/PNSk6Wxjy2PmmEe2sLTplxAfNUG3kXGOciLlXJuU8Nk2eJ7PkBZUM4ENhnbWkMArln5WbGKTe15
CSffrDLpJruccOHr7Z2WjVNCGlrPt9ZlndRrWvl7Cm/1jofEWdlN5N7jIjNX9KrSR9ZiaetF0z16
Au9W2oSe71+/dobx/714uqlrttAMk44V45t/6rrU7F+D0yDog/+8lVgOS5shP2oereQQRzE7fkpQ
9N1IVkhldncppmO19JdqlqpL5Hzhuqu95p7HabiOxZeptShYWzPbDmY+bSgFx3PNh3Y+uHYsB2T3
zgGnkQ1lPdLh6rExcfv9KssIFUSJ/stqu8/f4o75HcDZANWsBLbqVCSgsTObmyIeuysW3kdoGtrq
+ZeNaNA3Ep1LnDsrreZt29GFr2GWZMjMpkESTrtKFDvu52blDcWPpgaz+mxw2wWQMUwqNX3SqdvF
1nQyknSn4SUEPtABxIhQrM6H5GvWmOndvHOrPtf8Pu3zL0WBxGCcD7JPyavmp/ZS9w0+lL79R92X
6Q8yoxH7YZgAFTeGufFWRFqyMUz0cGkCJkaJuvoeh2B1skFf16lvnwbXOanonk7IoM9RFYUvIhvi
dRJhGQzyy0i9uw56FPt/jjIyNb0LQmyYO+c7iLLstYwYi2z26JsOGBqmqLIh8hSaIAOHT9n5624W
PgQ6mAuFm8WvbcrnpgjOxGQsiy7VGI4x6CYmKV7mNI83mlZba5E2Pb3rMCTkbSSOz+myA2FfNBnw
c6xQCus3eSHDZZGCy778+VSAS3DhII/dNU1gPP+aEw3dxiwB4EYcnFdJ3f2S1lKnNCH5D9mcst5N
FxNTlHCCYGMW+HHQeB6r3PBeESzUkBndlm8xrpRwCl80KpAlLu12z8BL9s8CtLX7gDz3hfQsNE3O
Zvik6cmuju642u9al75GDObIv4B0MRfNPIx2WBdXVTUa6yFxqp07kPmt1xMFGJXjGk2Ve0DJ0NKz
IHBIiVHHR+AAHKOnPzlC/an6mHFDKG5Dkdg7cOckp/VMLLw8/CXSYTirI82+iQAbLSNZwZunBYBS
u00tUg5Fg/gj8y1EOZia1hL2AOmq3nVmdEIHHB4n86uERUmLw9iM3xAsOys8ce1WzmLkxRireKfz
zmhWf1fx3u7bxuNHZkSzzcKE5hwS8WpBoNjMONL970o0vHEiDIkLcRauqo6fyLHOSqZQBeSTDWMR
Q4X8d+VFh7NbTLn/G57Td4S70k3akw6HBjEs0gvqTASwSQHmsOvLTzsJyD/0iZPwO8XHE4e3NreJ
6IzfygaJjd2pmK+FPmVHg5JIupIF2D8patFN19ij3TjkSoITyMpIn4rbDIlKXR58fShOtev5+0CZ
SxMbKluoJ2/zb0SQdvfiuf436YKrou6sBEV/4JX9TkisvSlmZIvijnAuLdfdSsOIOhHCVybcSlYP
XMgconOaGtMpS1ABcdMGhydtozES+6kGh+KtLn5rmK2mJpQD1YKIC3FoWo03zgw+aC07xOYQ+TAW
6etTUzFYGN8t7G+aSvVaNwR8oLgPF17VtftntqiGp0dIi1DdcPgIoAUTW0XsuGZin4EX+3dHemF9
D7lh4rgoNqpPjH005OkrqoX+ZEweYYBZ/w5ueFir0wPUc7n888gpH4nOBU5gRgdNVb9o9SzEioCn
YwN6DGk1vnQZCddKWtU7TInZv9nfDWvewP+ywescmwybyYCm26Dh/mmiwsw9z+E2pevfY1zhf33a
wBhjIG3TsV8ZBTlWZk/QSRS5Kiey/lRavr+APRyvzF5pD62dhVediGi1SRa0BpK159sJyFW1+BgG
zk49nvXDpLQzx2w4y4sc4yoaBHb4KgsHIPpCwnmbNDzYhWN/RGj+13kfbWkqI7RWidHhpTXuz+3I
V5Tww5omY2O7KMspmvNPqOap6vmfBqcefsx5EAHFic9p87vIV5H3dKXjnuIyfrOT2tv+aShhq4Ok
VCYEEwbLxvGPBjhqY2WTTNpl1lGG2qVRkB890maUQPQW/BSzXLfxZC9btAEXeZkMOiYoiKAC0gxj
MDIRgjY0DoqkllG0+k2eICWEIhH+m9J6VyVJa3Lc2+A1jmoidAmslKLHSdMEOsZ0nbOpJkhoAwqo
X4ZjvGlJpF6cQrA4qBkW+qnp3mzDxAMbe9Ei60FWLd1h5G1omx/PDZM5XbWUOt8xKqZTNxg0gZz0
6+DgDHXgLWw0r9HIMsR9aaZQbi0+uMxxENMN0SsKvP5i9eZP0hWU3QQaZOMqzN0G1VMXbT0o38lR
WKWhkl7+H3Nnshy3km3ZX3mWc2Q5WgfMKt8gEH3DYCeqmcCo5qLve3x9LSB0815Rz6TKGtUkjCFS
lCIC7vBzzt5r480e1jTfXnXKpAdAedPVknJa6YWl7lvVIghOzcmVUyCM7YSnbIdcvut73fo+2lYT
bXyibfydyRO06kFBkbFCZaQdml4dNr5JZB4TresyHl9sIGwhmxLuHZghLbsxCyoNlogyYG72k/Cq
GmieDc1Idozc7kM6R5wlaw9JVI9Od2mTlU4NWBhqwJni5asWDelz4uf5xucCW+VpM93xn/yQlGpy
ssw+OS3/gBd22V6mdo7JfIhPBdgeuxT5qinIbkkMH1BeMTOeDY8RX62f7DB6KVNfv0t0Kv/53V2e
8SF8KBBJnJwJIJVUJpI62UEJVauLI6BHev9RiPbXcOaWZfhJAl7UA1vBboLdaNSGYIsPU3nps9Jw
R798qVMcKIVMMIBQNZ4yD9eS0Qo43jSmwow/ZpJv76i3vUMpsIVxrhQf2T4+kPYIGIpKBuRlc1Zb
rNfGfVoxKcgnkG/f+VTG8PXWwGjb6SOQ4u6z7FetBQihJlZx0xglbTw8XHiZ7c7bFhVG1GFW6eRq
NaO+6BQuT22D2NpuDLNdFabHxRIVD8F7qdKR1WVBsryATDAY2M1W9iDPi61IxDbMsJqEi9sxLbZc
6hE3YP54WlJxlPbPr5Y/kxGZBt97NSnDGissSGuzvHoLfrV9vH3HBH6+X04E6RRo+5v1EcRQ9GjH
XQZMmBhUzM1zRudfpVjdTEDzltWKI+gU2y0+ec6iWuU9NAizKs+0jwo4SnM5+2YziRX5ErCy+auq
pKeqxII8UqGZZDxM9W4xkXnMWgAD6Uz5eHRJtOHeK7P4cnsjGtN8LAaTmpYb/0rVZ9sMRPiV/sn3
YC63QXXUzUKCSG/70l3sR3GocNQ3c7FbjBEoeEjJ6AOxszWUojfbCpVWuXLoBe29dLidaIwCo9EK
Q/EXm0vSTLt0s7QOF0MVh8tsd7v5ktLLpglA79S32SOdleFSpu2l9jTj6Gi2eifj0WdHHN20xL6D
6EMcSKlMWCexTQ7ayAVZhj6BC6FvH5e9Xu/B+c5na8sucC0agOoXJ1TeDx+Wo+SvqzXjrb5rvg0a
iAvYKkzaWsabBmQ8kD0bdqRgJZ4FNLdzygfT1/uVUwLgISf5MEQj4WslMOJl9BbiIxy1PjplU1Wf
jUtPMnsPCuRzPXkfpBmVWw4YzWF+Zqt95oLbR3KCQ57Te5NwtoNCsMLUw022JQ9PaykKi7bwOD+0
aN012pPCG56C2XA1jcmjHnBDJi30g9LZzbGHmkJryPLOvuNX9Izyh1+/Hz+3UIA1ScOk5rc546lv
i1eoiLWWlX4H4QbjjmgtAkBneL4PtQTNePlRUQOxMQTGIcNKmJPgnNjQN+JuQizmVgXdcEU1mFzR
gyVXdkDuRnB+iJ7g6fJnauG3m2VaApHMWC83Rht/NsOp6pTizmMzXtl1gMXJDMZ1NIT494Kw2/hq
idpxtnx7jUkptwgF+7Br3WbSknXnONG2gvK5vS3itE4LAOGMKdKaMiJU/GzT96YJyhq0eaXmbjDm
vrvEwRG5k94qmV+/ncvl8+M5y1I1x9QE0jrOWW8vrySZ8/I8u2fNGgxDKxtMRxPzzratg+vQtj5L
LLwnux0h+rSI3qoe/JKTM8ShK3kIMmYwwjT6vTOGIWKC8ZtZ2BtVhva1yk3su/RUN04cBSRw+zZY
l8J66kfOIokVNc9W3wP1ABzJqyYUoTvJML3xIWhTG5RRGRQmr/HoK0nqC0BzAq1QaB7BnrQr6kZ7
Z4nJQEc3FACvx3SXsfDPiWbK33RNVHNeaG/eKQ5OkPBN1TC58N60li1TzS3FIJz6O6FB4Z9N21c/
geSPVd+4Lg8Y9cyr7mgfoENi7xUfg05FGqnG0sJmGD6RsIY9u56XrJ02D5FDuJcmgNxkQfYxso1x
i8Q1wHwgCVIr2odAbYhJL8PPcUZiUJsY+9vA2zOsLemBCHmzhjQ1o3cds4OOhfLsWiHCOllK/kC3
qXA9XdYPWuLYSMkcA5/1pF5gnAV3mkJKq1WjdSshdSyefaC/DChH8YjxFIV4Vh2x1oz35IaY6y5l
sL081IFpHPHof/LMcjykdTG4Cua/VYZmaafTG1ykW86EbYLMyWxdKc6XXlT9ndZXxX1VROXKt77e
duhwQLikd+1jJY19TqzC1qfGPuYcwsqojkh6PcyMojModXU9FbBC78zQjt12FnEuRwc/Fie6maAE
RuYiYxNyETh4B3taeN7E/OGvPl5M0vztn81lI88LH/l2bYZ1/75pYjChwmq3kS3jdzbkA9ujSPCU
kGzNTEtPlsjik+1ERJWTwUyBbzIqXYyIVYJHb3kLfehQYaMQiwgfieR6/DeDoqEPSvXyqexEvLcq
q9wXgR3vMx3pf2D3JCxqJDZ4msdspuV+nxYeEeMO9+01QuQQ+dEuCPXib3f4rPbcuFC1O16r6Sbw
QrfLvF+kEGDa6JG9Big5Sr+jQ0N3p/gkLGY97VDuNR8C5CF2hfzU5shAp4jj3vK0NIqvv95fFgXX
21Vjmg7zGNUxWDtvGrVjOY7d2DHhlAJGQSvb5mzJjMwm8heM2RWdVGx7XUDw8PI0kIVwB51EQ5xl
c4FX4N+sx56mmMAePeGPhODcAjypdPStEmSoHfuoWlVAKmaRk2clCtdyGN3kYyb2w+xO6pl50IMK
uJsV6PTT8ACy2DVnN3SDJR465fTOiSvrsigw6opKH1lW4iEHJScFbe0HvSmHveJtMsEvXi7vjiCp
tWKTZe1LUqacYross9NeWqfSHFvIx1qFkCN98cKY/A2GbX6HyFibBmue2dnneFDs9+ox7CinNHKh
Gw9Se17N3DUsIx9L/F6rRikCYrWn+wbr1O+2NDGPG378cBzHkVKfJYu4pt9uac2Ylwk3NkSZMm6Y
BuAsXKZG8RyIIOpw2qCtntOuZsKAo3vlmt5tBmB+HvAtTXQ/RZYTcuGeLY+zfGDV8GerEPUXWRHy
bLWIegPclVVmRpw5MtIMWuqF0HhO0lTc2NeKY047pu3Wik8kXMd0QKHeePpdTIbvZpkTkRRunzQx
Eefi1e9jOz86kXlemsvJ2Dzhs7ujQIRJzJieMWdrEPLNob7tISBNJLFIc4LNgSGmVumatiUaGmNJ
WxutBGjYMAc/znJpmiXI1hT9wGdOOHWMLsELEmTxspwOBa/aXY6ZtTM9LvMaIUmwSqNrodoJe2n5
8NcotRoYlyXe+9ICwk95aD6B88mPSn2205y+6RRY77gzYDySmr7C/kMmh0aXUDoeqRBiUM5KIxUW
i3CgdKi6tpEeXv7WKh8VjwKmbZL4OUTzutJQv75aSXxIRYPbqdkLORnPYV6V9Jaj4RHvOgLG+avM
1ra/Xt/2W98Fw1bODZaO80Cg0RdvjqeSfaNKFfrEt3K+DkvQoTPXy1MfwA1HL2GsEyw+adGGzKjq
obGBgY4OjVjDDvrdXwHPUyowuHKmYPUT+gxFsnKX995M2Lbw9HW0uHL4ZkUdrIuqjE95pDufNVFh
Y5Fqt6UiUNbIx9p9qkTIWvo0PUObnie46pqzDdtAk9ZXaxC7DIHImWqfW0n7d8bWQttSpp46uS3k
QeH8d7hhzbrgA4qx+nq7e3D9frFSrETz3RZgbH1V0KPSu4yvIxqJxbUbVaQzLCdAW5v0XRq3/VPX
AhaomhMvPzypNP93Y1Rt7BDkXNRq3oMcEZcy4m34TOv2grj+tAyBUQoXXDEptNaqOYDISNEk6dV9
PY3bCQfIGkI2J0+CLFwlmZoHkWX2rmkgpv360/7ZjKHzIUthU/bpHL+tN5+241ve1BgW2psRxERC
7rtRmO0GLcJTNxK/1s7G/9u4WW2dK0aNP1LF089RZXbPGVqKtVcQelIi0lyhYrrLJhpXomtDuaq1
ork0giAwu7I2MgSFoBevqRooH+DUXVRNoe3D5f5uNB1jk7fap9+8tp86jrpqWBhcLXWuJTXtzflO
IjEK4lLCBJwjcHo5mfulITgG+BfXhJmX36bw0TJy4w/TSF8GxIBBVOzMukA7G+n92bSHe10/qLSi
HjlB4lWv9b1Vxv01suRwbKzp8xKHxVmh31QIvlYc37LfbOr2Wyn6nJPGmmSq4piITey5nvybpNrQ
OJKrhRZsNaPNdzdiOjuPxa43jQyQ67VtCxBAY5rQXU9N2EarmnjZnVOQy4OLPTkuE1Cqfgsdpe48
w+xw+zIuHhF/OM+RJz/Ap/Muy/eyYLzz4nGXCPXghFPzqaYadccyT0+DbLFaNhCuFr1kK5U9Qd4g
rqeKg/PM6u8HRqpeJwFazA7ESKlr16ttsbmpE/LSsJ4YKp/tsQuOoNfAci9QpMDyArDEBVtfDcNl
kReOAlQpoXMPdiba023h3boSRkfEfTQxYSSJVLtIiQnMUZXUNQvz5Klhd8iiqCdmSKCus479VHxV
e8M56XYOkYk0JTMEK3bf+EG413JxQoIntiYSwo8t+kQsuzXzrnfp0yKPwiHT3cO2aNYRTYtFR0DI
V7YrjBw5sfD/+PVFK98KCrifSIEuSc4WKdt4u/3G5gA0oVei7c0AIpNYXOkQwvgaOGDVnZ8z6Pzz
wQNppOXea6H23tnsDPms0mquKqyK61SN5AcDYRngGB3JT9aM5B0KuCxQvISCMqLHDYnwjo+ni2iZ
KlDr9oWdjUx17WifyQRB0wzk7nlPj2NVUYIEziWe1GE/2crdsk6KeQxZqvUa9b160AIDOktBiMXa
S1nefhjLg1bYLrbuvcF4/9rFXY8RoZ52ZNcxuNWqCdqchao+bLVjlayd+UnU2g74tsIgEr66+Ens
nBeRX0+Uy4qpvLWWvYxArMjzrUkPlN7YCgH4T2raF20cMjTHdoj32zMwjuERvvv15/STXoGVSLfS
Upm3o04Sb8cZ4RRMKGfSBmv+pFz8IBke2ATfLWRB29SV7bQNogD1ZqHG74XhkIKhdw9WljxWCwKU
4sPoYJ827USEqRbShygTt9Sqj0v6C7uSRPxQ2CdHr9btPLNMOGPRisAZSzdsiXOEwxYedQY5umAU
eGuT9pxiV4t7UQNyfykVtJbz9ofMtcub6H3T+hvZFNN7p/IuZRI8odcNngZvRiQUgO2o51N1qxic
mH/9jllv9zHeMZUbDG+VRrls2vOV/7d9DACBibN16r5P24OiDdkcJrEa0SM8Lg/KoCqriqyE/fKU
iNzpPtNe+ukQGoJ8ecMPn+awbgzOzQVxU7bKao7ZtQjulofeqYwdlruU44FSnvMBsKydSmfT+4Z1
uT3gTkE7AzKES8t7uDVuyDXgNDifljFap26FfGGr1o2zqTWjP1lxgOooJD4sL6NwBU2x+hSL8pKH
wynLjfqOMJQCt+CdFFP6Yk336Zhh7sjm1wdYYzeVPdwBtc1PWeFU5wG71kkDA8YMQOOzDYf0vvap
zq2pIlt41kyRbbMNwL+cx7iuiV6K+fzaeq82+eHXH8pPfh3AYapt4tah/caV/Pb+r7KMck+NxLYw
e3lYTAG3edYwkftWFyR93JwC0WiuI3BLrkfK+ByddHZUAMX007yTNidF43MQKaaR5U9gqoqTHx+E
pltPwgj8Na37bWs4dJoQFi2XeKy0/AyRHdEWlmh1FzTjuBJ2xy+yRRkdODrt68Humbv2fXyXF4Jg
04gTs2gjE2d4AOSXHtj7HvwF1n6zBThIQYBKc6Wmqo9G3mg/e8hNMhXZ6aBP5qbOyv53TrG352Wq
LJ3D0yz/4syuvn0HTU3NIBeg/Z6qVqzZZuVxeTD//dXy1GBYlq2aHLQrCOt7r/P6WZ873KMtmUMO
iEISzuA9M/R7vpWquQ2vFn7zgaykhDcqLA6TyK61CtfvxhmbYWPVdAl77pS3cyxZmuKxS5PENThJ
bL63RjS92Hdl52yHmtSIasR0YqRuuKQW1arxLvOP6TwlmnlhQaLqd1Mp3y8G8f/wasPULFQp0HzY
Firct70Du1MHJ8kI1un75gtaTu/JwD918Ew6hiM+sSfYKM1TKpkYCKty+04bKC2hgVGo6Edj9Oyd
YTP0qvK6fpAzqQy8FzlCmjxUeZo+Vnmobi0iQ8CLTfYt7W9J5zYQMtwEioC0mU/gKELmVb9Xa2u3
yOXtMkj3Dh4fN4aqyqk7s48MJrN9jm4d4JAxHRmdWWDTSJHs4BAth8ShBPejZMPBNyPGjaVDoZFG
HvOSRv8aM+b4jRz27Yl2fv8wBQtqNKFZpnhzFNQIJVFSS1rupAL+mDxk1SNpjnhxRhOI55dff1zL
Afnv3YTln6OPgPaCLYJd+8cdGw+iBpyXJM2b9xLQ2pcQbQMmCsPceroxXfsRpJpiPcOOBXFh+QB9
q2SXW6qy5VhaAjIm/BLtaRcV5zhPv9kORo2loS5r+3nq6/H2TCMNy7Sxh40B8INptnngqq43SSl/
dx9S1fm//ePLoiKY+yMOakOpvr0K6Yk5Im4jjxUw9qdpjnRTNUnd3iRuGhUvnYJBtzH0o2QgimVs
ji6NeiFv+YOLvI4VGrp66SjAGvqH2x09coBYzy13M/ykLwHFNj7XM6mGK6v1HotuSPY3L69VRyB3
4OgsevEsMQYXWHK8Rehc7wd8fAwjQtGuRpWCbLJokWtjoMBDMcfdYipcHvpiIqLO19DuUQMsBzGd
xqybJsxbE316tgaZXpe4jLofnglETre2Xn3PgS114g+WcncxmghM5hsGTOmW0/ScQNbG67odiC7j
mt45eugdQ8N7vhkmlLh7rqCcIn/3433fSHySXQI9cqG4Zj1EPPghOtwLmmBtR1JyOD+Fcmmeb6eU
ymq+ZrNNf4KOctFma2UyP41V/Yp/xDoEiVW/Y/C9Xpp1teo3BxPJx603izwNMp5QtJXZ2eOxiJN7
2ydPC9BEf9O+d3Cp10ujSZUtOjH8WvhOVESLKuHiQWdegIa9LBq61sv1rTnDZW7VBcIB/dDhh3CW
+KyaHXWnesHnUCbv22kk6WMuISL9/a8X208aTocdmQXHIMygJa3LN5V4mxoDdlUCiP1IN84CgSuL
4Q8BHXpbFNLehHHkn3IuNyjpsbdyMq+76gOYU6JxwV52VbNqZxYH+hEy1pzc3i9P55ygAH3Hxmx6
76RL7RIY4XZRay5OnSrhduuTZ24XvXkirSJ/nqIk3Jp6cp4yx3axE3enIB63WlU290FkhZvCqptH
wlQIfkMJ+pt69+flyY1UOoLJFdNRNp43ZbuTRoydwwaX0zyUNWXfr7iz5nc4xEPiXTPvpenNBD8J
V/ckhn5TCvZuf6jHc5UKSV8+JD2tAQ7EZlruoQfTrqpL9UIyOrmx+v7XH5z20wGA/68tLdXAb8Pw
6+3/t4rwA0xD1rhpVmjnsBmsq+pc+kFT7pYnQ59a12ps8C1l7IBNOW5EbVOpLglZDhy8NtV3AMTi
AxRf77g82EJPjgGSm2VtmGGKAqcbrY0SZhZcvjBCVO6pvzmia2+LT4eX4miw61T6+lyH2o8bvuPp
hUTmWrtJrD/IoAX+ONvf9E57NWOfwNHi6HmzBKPwCtaq6N/56hxyD9bgS2sfkPWnnycEgOu2xesZ
xY56iBrHuqvt0bpTLBUvuPe7Fpb10/vPncnSmUQ4EvObuczb/1ZXkCBQmrHsbWLaDsx5uqOjfs2q
IIGn2HUzN5ZEd04k9eNQMTgeUmM2Cyj7W+FomNXaIx3tXreGmTo33neaWRwNu3aoqsi/GL32KVWz
jBWZ5demHw8OOnC3EwbhFHMMUBo315422SFYaDkdhG4rh1TQtzQJq5kCfdvyilEAPZtBJfOD1sQO
zA6pciSMPi7dZL/M8jNX2fsOS7aro9nAVjtwWJ4f6iq3dySrfM0itdoEWnNS25J4DeSl0cbD9+aC
YZjukmmY7uDH7KzZzDWF5WNlN7arLpA5ZkrtJZ778KSeeFurrarfrF3502dhAE1AZsHRRHLEe3sB
+XltQ30ixzRNMMJAPQBiNnXvSMMg/s0XLlI5Ng0N6+diWI6qqT90ElMHUjh9TopgduY9KJa3kpPq
9ooaXSf4yhevMtYwbZpjCjjpuHy1PBhEuO26NkqhrIME972JgMv5obCc71+FFuwufPPqsx/toiQ4
RIkszmaTGwe/c4JiNaTlvZq27cGSAeVvB82FVBKbkERbuLUNIX65QzYiuCgN2cEaipptozk1ISrB
izmHQSwzBNL8WsYIfoeSyulsbn3ZwMG6BnAiJ2+nOuFrXFDu7OyqKr9zwMiUmfN/pggUbzi4nELE
VsBTdZM6cjajliuEtNRIN+yRhMB2fECH6hxDLy5+88n93M8wscNJmEv0Ijiev/3kgsYbmUWHjcv1
mLnMGvC0ThYdxaVl6ii1uUOK+SUwo9YdaX0c6fvjhtCAiGZdsImqvCC3wCZpi0CMI93gSsZwM6R8
x7muRKDjYBZMeuXdQGvjFMe2/NgAu8gjLcTF3Y7wf4ztkrJOwi+gUPRIh5oWHds5JwSlUBkmxZY8
xAXrNx+H9obi13AouholLv2qPrlvk+rroEPN03pGJaX3TFupOWujgpJyfhomkfa7AnC+H/14nKSH
LoUJDIOi5qcCMLLLobXsVHdvCIPa8d2/Zm7LV8tDNvIjkdKOK63pz4srY3lrlwfdq42VhFW2WeKz
eyvO1xQWV5Ta/mUakGSYSuAQbeFvl+FjYVr68Vbd6VPzuHjhyz5fpxR4F7BOV9ULjVMDW3WVOaG3
DyZQkLOGPO6s+AUt5ff7vWrHD+qAxqYJSLA1iTB0+4kDf46C8aG1tAYuB6bb+dloqen117dO/a0U
ytF1VUVuzJZhspDebt1+p0/z+NBwp4hFGpgtHXoLZ5zlp7uExuZ9R3BLR6TwzoqVevdXZ9kx+q3X
OM3Doo2Mmk58jvHjHMnuzS+iTLKz6uX1xUs14y6u0zsdzR+fvX62xo69teOepGTbcAYe2E5zxmll
H8rBm35zQ/1J28QLZPLgGKo131NpE/x4Q41LYo08g4BQ/PFMPmdNMkIisarFwZdBcUVxlm3rTC+u
vUlwaBRV73pu7PRv5+zOvHe+FAlJpfoc4mwLMjxWmWYKAArM3EK/Oy7kxcKshnWsG9GWbQcxuSHV
vQDC8yGUYo+QftpEsGJ2dWISGStD4zzND2pBOg8kKCxJOiLGtBnd5awxDUlCy8R4Wpx1uYepkNaB
u5yQb/fMJVuQOWvn+kJHyWqQtJX0T2oc8GMC/3AZYjD49aViz8ffH1bZbASVwtCkY9NANN4cTWLA
x42hFo17E0EiBKNYo7t59oIIAt7sSioNRliB2UCN5Fh6b9Qjb5ffb5opyY7pgNNn5j/G0w4FgWMc
lvIAbU6/zysVeJadYOfx/MgNSxuR+aS3F1ORQHlgFwSIGl7wbKeuHxv+CxyrFPoreosgq+PtkhJj
ZOZmmJMa+tC7J6YPxEghnJ0GToaNLtyZHT7+LlGdPdCQcsvhKtzWUbHxR6zqcQMH3kofOj6yxzpo
9x6dprs+xTujaJA5vEemrsWltgNIqw53j0Ez6S+jf+2d9HksMtPNGuCxc5+YjhTZOVanrMsZ2UX9
De4Wco6dl5elbex5yucMbAAuLRQUi7RG6dP21PspdnnULnGUefvFDlqh813RA8+vJExK1fsUlr59
RwvWXv/68/2pETkr1kzLYvvUKIHoOfy4UpSRHpAeFNX3XRSIV3khxNDbe1NN+fFqzmEwy0PIZPUU
kceaI0jsSJSSxymswmOAn2KVJMpwRQaJwJOg042udsm+n4DzKnUVbiHJcAgzSbhNiFS9U+x6QmTE
uMwbLtDEGf3SoINz7hzYbgaUCpZ451TQECIapRxlcsowWwGaAygbh/r0IrlK7rx8vEMvEHzOYG7w
OYzsptO01uFToqz0mZP7gXo2/fc1bpr7lhSN30gotXkb+XFx4Kfg7C4AL9lsNvOx7G9HYEEPcVRa
5utxSZ9gcRBUdZWhd6CtmDt2utZ6X27HQY6HsI7xy6SVXJWiVXfmCA8qtRiLAxjf90NW8xL10xCP
VPyjoDhM4/ShrWE3dFSczvzWprmu/WaesnT/f3gJHDnQxWIqsGlJ/+Tz9hvHJ6eOrJh6gloDxbLb
e52q7dHpfqnb8RkNsXNZMDnpC3hrkmGAaz9MUtvj7Bb3QawZRDSLI33/4MUQk38wFKgInZPXO1HB
6uF9V9xGQjRDQNM/+kHfP8LwWIVeZ98vz6DUpodOVJtGD16i3tMv5ZQbl+UrYgfYxGPOKZiKynMP
jbwZFJgq0XevYq3SKo8DbrFDT6ihxSUD1HDJTunCKj05dsvZJcgfM8igeTFo97RXXk077Dc9N5GL
biNN8IHjdFXp7IYE10+d94fFdDA0WB6KTj3dfDyjTQPQaV6R8NePsvnUkR61HiYyo/zc+ELyQ3Zy
xECoXzym08GOwyOH2vjaFuLl5mHQE3hyUD19ByM9+bzlvUA39LKs6P/1A8GzXoieX/JiBPATNG+e
/vfuW373mn6r//f8t/79Uz/+nf++PG2ff/kD+83j5u0P/PAL+We//7fWr83rD082WRM240P7rRof
v9Vt0vyJIJ1/8v/2m//1bfkt7KPf/vWPL2R2N/Nv88M8+8f3b83IUgjKf9vz5t///ZvzW/Cvfzy9
Zv91ea3CLP/pL317rRuYpto/TRUjvGNQQukcGOj+9t++f4dBMDUVVRXMTN1hfWc59Jx//cPQ/+k4
xqz00uaTxqL4qvP2+7dA13G00kxHY/NECfzni7+/rbzbx/U/81jlj71nyaujP2XOGzT3RF0683jv
b3tMw2WlQUIyV06enRJ1ZEobmzQKP0+mc+wlzOfZIpdGTEKcuDtH4zfglXgJuhC+cCC2aeNvlY6i
uY+pWnECR02xfa58/dqF6T4fonNafZOl2LRO8R6b0JdSDtUeDX9uZHs9DfElmFFE6x4/QZZ/Sf1X
5FlfAqf011WMMsPGwYnPBalddW5iKkjPAmJlExzGUHFTmvDnsiIHsZzoay1FfKUwdNCnPW4hakAh
/5AFEG/MtHu1CE95OWORx21M68X1qoWU1H0KFXXvPHM6vQx+84dVVskqqcFmAGMa6zunbwlftJAS
aBvshPQozeLB8rS1/JNi8h8trv9pWfywzP6fV9//j4trnnX8mx/80+JCvvyaha8/rKz5b9xWlub8
k/Em8wvVnIsN9vc/V5Ym/qmBGubShkNmzgP9v1aWzbdM2mBSOqahUtj947/+WlmWJjUUOcz++Iu0
Qf6DlaWaVDs/3MCxutPtRFELMNE0+D++xUgE9dBrXic08N1oKWruVXtEYddOeOahLNNzGqsbh5Xj
eg4jARP2r11aF2+KE1cfu3Jn+/TCQwKYajsuuRcEp7ZNlT3NiY9aZOLeJyN4VZplva3QmRN1zXIl
rvB9mXryJWThH7LhfV1CF1bt3t6kqDUMw6LPhDdKZeFkpthM/pdRM+GIDckM1U+OTiIw/eSUJvVU
bwDx2qsyruWqVXGb415zHWxDxBI6z1pP8FRqMqnztNBlE7mmWvKYwj66kOG6nrROrIcIGiB5V7Ms
vds0AJ86PptT6jCnwXAxxjqDeYRMW3JtAcnn4dETQbwiPP2JoRHcuUCSbePXTEzqfTHUMPWrZth0
tXj00b9EgW/i7i4nt5UzItt7cgb1fVKH/YpUHIy7g03HL+5UOm9YDX1J/72dOExNen90RDus9cjE
08cPTDFyTziGn/1+aB4KJYdS4uDkl9GjmoWHNu+nTW8xgR4oK3R9WHWBBaOQ6KXLhMSfbEZZx6jJ
y9LtQ1Vs51AN7u7rtrbfF8Lytyk99iSl9+5ZnuUG3ngWy138GCABO495cq9yRtt0IwZRK7tj4v1Z
Dbl4ElPSH6iNJ0pqMR9siSwfYTBof5j5jMzR2weSUGk8g4sNOWQRzkajXDVcq/ePMOHqlSrHaVuX
nxGd+riQyR1ynG8YdOk/9BSwufyISs5DZMMmqpuEIlUlzWICZvE8iw/l4DT7EOBXNhqEuXb43hrN
Rg846Aefe4fbCz9g8+02pN3qB4FFE/e+42/zdHYmB/swni7RIGxaZMWrb9joqssasACmmbiOX8c5
tCW2ipWX4sCwPRkDrPyqtfEsTYALW2K9kOB5z7oKaIG2oQ3cfkozb9voxEZ7oUbaaxnBaI+bj73n
1fupsx/7FKq6R2qAlgBkqRvxAfVisO3CDiOYJvU1MwpEp83aHzRyKwTJXLbR4ws18S8kCe8TIKjE
IPpw7NKj32EN0GuHc+WYEXDGaL4N1F0ri3zTjxkw/IbbElBuDBqM/KayrVy99gDLl4QuIuhZCcDR
9IKKeJUowTHqNW0ztt0HrW2B5bfkc/TlZxqq2S4SNmMQM3ntqGpiZWg2Tt2HrtYaoGNUa+vE0we7
rVUXXC87Q6W/F7XOPiLfxRgPD33evCt4Zxkp+5uh6OTGS8L7oS8/eQUgruFjL2wWVH7NmDC56kjc
ZpLRjwxLjI0JFqmHbNBxMjwnhEC4CcxRUzn1NbpEenR78rjCPQVl6YBUzvQXLxlgu1FdKJDf3XGg
8jWc/q5KG7HFMLDqcgU/rP1aR1azS0NgWky+DnWX6Ku6T97VhXPCAL3upmI6xC0KJVX3tnmifSrq
iA+cm3WTHydtQECWRacwQuYb2S4B6R2OUyTIWV64otKf+1l/D2OB/bI0PmAauk69fz+yM+8jBWpF
YZbInX32vKEz3KocXCY0c/Av+aJ6Z+1HKPBSzwiDleYXf0KjwYmvdE2/f+g7BbmCF2wLpuTAt0nY
poQJVk7j2NtB7x7VGCJJ0iXFqknES6ixdlTDofMdlqD945GaonwtjHCA5Tc+pzEMeCA20yoIRmPd
q+GJRLboYcSe15oTQVR23ayVFuxlTy9BGZV025MkVzBKXhchJObOGDeawyVlyLA9l+JLxtAHqceU
rNLQWRseww8Tv9g+TZnsdvp91iYfEh33Zzupayrar9b/Yem8lhpHtyj8RKpSDreKjjhhMNyogAbl
nPX05/PUueia7hmmbct/2HvtFdraQHsRDw5mN8DbMO8QyUueDDvQC01m0iNZNb2cDJfuqV1BKezi
zte75lRYnpoQjVstSuZHEzoAFSUHZ2JReem45f2ZfhzJiY201kB5UyCHwzvdTq3i6ckeLe5iiLc4
Md7TsBYPXR0hKhaMi4ica2PJsxAITfettRW5eWY4420yPNYV+CYK9QmNVN7ZzSqh88jUwIif9PWo
PYzDa5STHoue3zV7MXKzQW2YSvCeeo3MO8yWFhRScK1Ij5IcU7C6Y4bXA7kYWA5rUjkQFGzPKhew
2Eb3uFGK1wY7e08Q6iCkxbXnlATeDAGLGwE+bi1WNUMDMMcoMw/0Y6+iqVRHacWovw3BByzVwKy2
fc+UBaRXmyf25XoztHjcAHLW3F/vuItEu1zCjt+Y4xfdTBS/zS9SyxQ475cVl5M5ccl7fSa9QFEN
OwFSkbMKpnJMRl3FJkv9mJLoU6yWepcm4MgR/i+F4nVr1t0Vsz2I2Zy8oMt2c/Gl0cv6S1VeqyUn
RGqRMWzROO27Gvbw3KyFo0w4uKerLzeN6avKWNzVtTiITpWi07VFXDtydVvmWb6b9Z8wnpPYpkTZ
LH3W+kI799upZUob1ml87dnnG1hwHtl8Cx6Vqea3RlNeRTmunAqbzU9Df+aaRF7UrONXZGAfqTVJ
dpSHMLcVfPcCqzNbN23j4VG12gVgSttXoip51CUvYxml72XsLSYepGWSkP2lKin4DgGV0vz+XyKl
me3aaG0eHR7yybCG6LhI4yVHOz4zV2aO1JQnKLmF3fVaTrPAH7tC5EkJhuB0lVgxn8PoXea4cRFJ
EyxRF7KtM0n1TEwy99YYWXu0/1HArf9h/ad8ZGh9+O93aqV4kH34+sRWCknP4VmZSJmDsowQoxrf
//koZD0CKEEkuFxT29dEbmeE2nRUva64lZLit2J03BT0jYRsKvxRiESMvRrzS45ihHfQYXEWZ2mE
MA/9PE5UYrIcMZG1TROJz6qr+KCuDC+NvOvw4HaUujutXQ9E+qy7hOgFOkS10QrQNnEoNL9fo41e
YfurDBZziqrk+BbwgCKdwq0FowP1kpNts4J+MvLZozV5b0gZjjGmgUK4jfB+QKsusVSrGxGIbrHI
PtLze8GpZSeKjmusLIuODGEOyNeuUwulgKE9TNk6hRGBeJo6fjT6A2DyLDcVonT4byFsyywMsW0i
WDDT9Fcc0AgcB+ooKfu9ND1Z2ucMK9RsGmzky0MxLrASCddc3WxWYaJQzArgSpzmBqVZLWco4+E7
RplXhaCiwiih/MMN3lAq2RbwlfatfkA0bzZ4A4psRk36FbuMuKNm3ViF3PvYTMKhTjJEyq9T+RWb
g/0c6AwSghBVHg9jg1usme8o5A5hZIDarnZRZy/5gKEkLJ6m6TYaZ3s/GhsknUErPAaCZrEc9xFa
BHMGzaqG+QXFwZlnjDjj/mgIOP4uGY5wM3biUBPPbMXRWfNmtpcVkW1RlVYwUAyv8Y9OsC5Bb44m
ZZTUTLt7wg8Sy56EziapFOXVN7YRToJxWW2dp6XH8ApdHylBOvnHkDWJmiJ3dPcUOEvC4EL79Z4H
p1rKnj2VPJwegSrJF31SuaqO4o5PKBW8L6SknEfwuAcbF22qE0J79QymFEPXAm6/k5JgksDyZFxG
ZtDY/WjzD5iarc2ZO1K1Q418Jmag2B3hmJ314itHhtpRj7UpKxA/gorw3HrmA+OHSJCJjVrlmOuj
TayHTXyxExM8OcuXwqLfCInY8iZxCCS9Z8qvq0FX3eHzkh1YZxuxui/loSOMzUCWEyLdGjVkzBCQ
ogV9Ila+BxiA9oS/YNzwJKdlozJGBqvw09p4aXC3RlPkhob1ps/pZ5YqFzg2gif2cL2oFTt9WAP0
cwzwkEHhKonHJqgKX6Lkj/BqEbd44k/DS7RQndWh2Q7yv14R2QiPUl7cDGMbTR62QB2c0coz69UW
Woy/SBcYqjno2JgLZEEjGl3CnZ11IbQIp2P0JDiMPEOXYw/egwNrRsY1ak90XLhRmFf8F5MYcVHS
Ms47dNp7wcIfBkIt6yOnK0g7cNoKSawQT4CSy+xlJrVVky0Ho9c8IX5vB+smq+sFuuZgV0yZyOtB
umIek9cmjU+a0Yl2oxeRy/m6HXXpvmqkaqpP0l3TybeYRtGaMiyBtOWar/W3FcYEtZLb9bTX4mOa
qPUS2ZcIu3Fj3MocbsvJ6fX6Ik7LJyoD1a7V/MLo/iqQi+y0cfOmLxRcA9XxSHD7iDFzbKF2Jm+t
5ew86ZE5ekY2nHJRge6t424hf6VaeySS5ZFWTsR94ii5EntYeT4g1JmPQcc6SaFUU5YO2fCCA4Mg
5591Iz5kgbzc0gbe5iPiDjenKhwCQjY9gmqH5yufCtyl4Q5NEAyp39V03SQYkntNhZtNWfzR7LHY
2Ibp3MtBHio/YdvoQVVG/1r4q/pzmRnkKTMK4frqeTwWKTLo0sJ7lFjr3tLr777oeqjRxV/cCF/r
Is0OCLNEZ0aIC1xSwHJNd4ww5zDRK9gpBRXaUr7NnaDsrJrxolRv4l7D7ziz4o2MKoZZti5uaNGJ
OJbhXM+LJm8S6ryzzgkvj2fiE2xw7NKFpJF5TZGVLt7TuteU5G8bTF5STI1zE0erWTdsSkjQDz27
6hEhNP0M+h2quOhll8LgmGmMyi+J1fXDUqbhyCMvri2BEvFFlSSTFMp+csuGmLKnbH+CFVdoheAj
A+odbL9VJjbzQlwP6VaL1rhj0+zmqjzFbMo+fZhk5ZRMgcDzsUiMBPwQ2FuZ8m4VIC748Jqh4tax
ZMtbGRH2vGR2wm6QvuKetOq9OQVcMCv/3apvMz35ZGUO4iKnVk9ZdKvq62zsWr30BWgbYfLbNV/z
8i+aLxbhcMN5mXfZgoXptrlXM3luxLv5CFZsXb890/fm6LNd/9Cr2mo/QLGHKd1GLpUgzOM9TuN2
DVMarYdLMJKdTB+pvhPbk9B/5ctp7HI7BpGpqtd0WOiCMRJ0+IhxdtWKz0rnIhwgyL34cvQY1/d4
2PYoLvOHkLwCT9Dzl6wpnPvHhbv6unBmI3zmlTEXEw0a+d9YC20SieyI/VRWr1H2XoS3gajBlsw8
Zeq+IuuRmket2pjJWxb+EXL/zEyd5PcJ7MbQB+glmcNWQUG4baegWT1l8XNC2rr5G8KbXfK8q+Zd
m3dE2NSpV6tkv3lWv9PMzRQ/1PI9N66gsXtBdWA8lNpWCQemspZd5sjxprdnmRKnPtbTum0Ym9jY
GAR/aMSETEiMV3g3jL6xHZmuOZkfUfpIGM+PSLOTkniwyReJTlOPHaK0gTt9k4b7NX1NsjcG9PYw
qbYvIkkiTIT/56uISIHuYsea/kaRhHOIi9Z21q9S07mEANhW+NUou0Hxud7nJhi1Hc6xsC/JzMG1
siXOSPK1VsZ+w7KF4UyOzAD+Esjyblg+o+Gr7Rour8qepItpvWTN26Kwj02yB8x9lBzV+cscDl3/
L5FPPRSyFOt2Yl8sQsp6jP7tstyPAw7RM51Ebfrr9NVrKov1e5xyW5YyZ9KRuj6a9D4DKj0380cs
XTtTgoicOohacay/oBAqqYzARZwlf9Oyjzw6hPl3mJwLaqSKGN26+TZmrywDZKLmul/lR82iHfWX
pcZ+ZI9E2o5WUqe+SUbFFEPNXmrghfCC6tCWeMurul1KJ9Pwe2QXuYpwjjptW2c6brbOLO8EbU+s
TUegGV+w7IjNfh4fJIxzfuo9hCJbOYactwXKasBKtI3ZZ0rZqwZV9KsB84jCn4DSpNDPg7KvS5+M
Ekv9J6n/UgEnnLEgIixIyX5c3Xz0IQqG084Y/6Egk+thGw3mpcHlvm1vDAO9dc0djTwBVCjCtZ7+
dDPchZAfyIvtohuteZMhQptJODUuZOtBWhW2KkYPevMJy1juT4K+U4h2FSbzpSgoALUvER9hmZT5
p0x/RkxnBWa6HXFTII8aQZ3OwXgODeJ+B5IRKilQxzs/U0Qn6SkS2g3MOqTAkiIu/rcB13uIphNQ
JDeZloy+wme0GkJUKaxG8WWKXq3iLhhXXkO0SO7a5sKnUWu2QJknASFgyCQ3N4l02OJSUbLP5tmo
rp1yV3rMSyi3TWLgyT8kLHjT1O+WtWOTRRUNvE/0hRy+dcJfPP+SHS/IzOC9bgIBgNR9DuN3QcHm
5PpfGzi4ev7XWeeFOjM5a+OlrfFMhTl5soQ3caFW/22Mi6SeCSdZFjwgMM8m1sIZ4gtMOSDSe96Q
obzD3l7dG/o9W05ZvuH1psKTFFcLN62CLC6inNd39fqIsssqv4TFy5Ti/vsylXuZ/q8uOqcpOMIO
4vShR1xzGzHlr/ga5ZrZa2P3WiCXLlwKLH94yhyAyVravLSpUW7PGAuaECrg1oRH7PLFdKstL0O5
FzLfUK+tLPjm7OnQ2Ovka2jOhb6veXyqdKmKAMvL/mjFh9I6WvWxqM9Z89IPHh9QHK55tzEhieQb
fbmXxWGczkLy0TM8TH/SZ2DkeFGV81Jf3jWwoYhzWPIJpijlrzr6GMYLB81SnHLzZUwfBe6iy7VR
37v6IFTbqfelAc7XNo3v+nQgZZNl8ZYUv0Z0XawbZwx5yIV8lOJ9H17U+qvSFGfEjOd5vEYWRZ6N
BxLnz/qUMUa3kqfdNf8aZn0cyBhNV7SE4rs5fEt6Ykf1L0yDnE2dkEm13NAMUJGG2guakloPMAME
28jUXVjt+wgZSeGsPXOK7ZK+yNl3KTFHdXn3VnuLmOi9qNm5KN6WETomkvXaD4cTiXw2ImTy41K3
XH6n6H2ITmoJhXcrk3+t0/+ocgBsadQujR+PEXohtJwJI/b0Sc+xyeowK1/ldAhEzJGroE6uBHdJ
ytWScT4TPpPx3lI0CynI9/w+ZLsiOjKJbDBX7V7zJCDYuUvperInuGRj/0RoH8fNpGzq5V+mu2L5
o0avSfHex4MdsXB6a3bD5oU9AgxfRZuwI1DGt+YTWnlkv4xL8cHOH8rks36IUUHN2AM47nnqWnZQ
2m2d3CV6/NL6Ikp37dyE0X+8M9Yr9xdPplcds7jxrawTHC9cceOdOZInhhzRK5KfSaLmAbezlu+e
PKWK+5l7c2nupE0jdTepxvlIfAVr5S3jLSfwQeifl2IRIcnahfl2mb4LrhzWb/Xg7ktFDnEdz3q6
sc0ivGvKrxQFlrCDNFW3niE5XKpG/6fRsUr9S5+9wjqy0/Kx7tvuNlhvePxWNdtx6hA3BKF0YtNF
BS6fm1DcVsvXaG5y+aBhLGv6w/odUmcKP7l5Mqyjqu95UaENLEh20HyXHyjEPFkM70Ji6IRT9Jzy
ws4Q+EtveRiAqFGxy5CBVHB4rHz8GTRkIShB2onjneM0t77X7I47Sfrc3HjrkqqjEdLE7HfgX4xY
jdrUVBNBf9jb2Vl5o95QxO9p3uVNMLEgnuZ3vNkY/jOC4Sa5wxGPXFgilJIb/ijjGkg+K43qIYqA
/c2XyGCro7NnlsJqoLBWkVyOx1bdTsoNCZijA8m2ue5JC7SXkulS3DpNfbDSU4ZrMz/H92WQd2SM
506t+biQ+7YZ6hjsYfEWwVhDSW9GeKA1z9JgpXCenNz4RBOEYYI9y/iZFD+jcJ86ll99KWK/xJIR
M8ipK1ytuE6zh6eHCsojBZN4bIi10oX3Zfoa+VoiurV6w+2XjuehZjY0i74BY1j3us6fpnuB+0L3
I+abvt8OoqdHDkMQ4LRluUx424pcO8mvZhyhCzuaHjAcZBVjDJ1Xm2py6G9zkdxc6hAuRGicc/e3
xrhMwYqDXEtjGHOuVZ4We7HmKd1jTO8cxVmJ3VrooHoeMMhCdDSRYBCAjJQ4E0XbIZw3A/UbINpw
FCnpYjeRA2TB4Urs9wuzRaPbtCxx+HlFbhMxtHtyyYIn4FzY6BJJj2mOVs9oUX80pRchtBGCXD8Z
+SWatl20QbZckNgWNnehPBIZNGcfLRQEOOfiuOkwm6MiTlKURffUzxu3JZJkZ2Kjs11yDvpbrX0X
ybveXqvqLK4bONeV6CkYa2EwQmZJFSwGrjjXlUoBV5vxhgudUe0qcvTM8XUQNp32wvjBxhILc0As
XVAdZOe0u1UyqbB3OjNbEPaQBvPEVYZAZR+oFMdXxfjqir1Ecl7sJ8wl5QKZlVsO2/RJcIRwN2HX
R0c/rad5fi/ymzx8acpPXH/2TAUztcB0bEOqgxGfW3yfOqzcXPlPWW+p/iZWTKtE4Jv0D3aVCoCn
vurNeU6ueX4P6xezJ1yVZEy7sWMFsVxgpQezvybraVR/08RtIuCW3TJ6unRTpX9pekuGo7ltNyFe
vjYTwsqx7Ib2wiXBoj+E+j5TPmpht6aHUDzmiReuQTud1wlfd5F5Eyd1CktddEC+cMOdqbuqfZV8
eTJDXIXW+02qnRmFUeLX8xutmyzux3JXYxKIgYyjCfy1kf0UM7zN/GMioRsPfZomlEgP6Lz8hAvY
w3hwq6fbGKWG9VLRniXSLmIca7336cFq3cQgPuNkTqPNcAQfh4dVbyfrMReHDjO3eJPnl4I0NGP+
MTghE+Gtrx6KgJur9dkoAetcxEi9PDXpIxIO/Uqfkv0p1rEWz/Pij8MOrCJsnNnaKPopeqLzEc4v
+PbFeNJofK7okCj0U5t89nPsz4dDCC5M7qDBM+L0LK27Ip5NxDwsmXr7rL86JVCNPa0KuP56GlCO
L9zrY9+44eIM+KoZzCd8vfc7VAXkx94WZiH4/86jbLc0UrivW43XqiCuwzvuson0pORkhKin9hL+
FnQCbfrKAy+mVzliG+5rwZWd1VYbyKh0xvXvHNIxZxxi0lmWX+X4WKmvKBdhParqLlL32S6cXzXu
+EJ8sCW7/OWZ5xzpuIi9WXjhN8ku729m9Fcw4IFDZ8vTxwJ4nE7nTCPek5FZR7a4nDtz3thDCn5U
XbM4hnF6ysod4/ZoD7RLMoA9yBBAQ+dTS+64jkcyPDunqYjV2jfmISeNM+FjYV9k4zPA8Q5wgT3Q
+uD8B8EOvuEocdF6HZlLz2XCle0MjJvVf7BRnZTMxEnerc1R4DiKznFFqs1ejTZYwazxq1AyaCUn
tPgdhNxh3QEWnGKX9nr0Ek/AZcd9KoWoiXOP83dxvjsA0RGzii59r42NEu70Z0XbbXLrjnE8C5Gx
J7/wytGLN+qRqrrW2lFM9r3wsMHFGbofn8A1eS5Xo7BssGiXOodGFZnIpSD4dkLFyCUwV62XT+XB
GsFt9XNlHrhFZ/Nj7c9YAGJMgv+74CFfZaQqZufG4EmiB6Y+9UVPbH4iMCYGG3hGA++PX+PQMIUG
jAfi7Of3Mjxq801DL9h78QB6RPeVnovhIxoXrxD+dUmGiWrqGsuBQd5z6bTYqxr7HE1hLp+fHVAx
M2jN7cR61CmBV5NhZ72Pe63VoLT4ENGYTp48fWvhdwLRLVRKDO0Wu1OFAPkqITZXo/wkCXZ0v+Fm
t2Qq0K0+mtDThMDQD8uMP9VdBljpPpZla95F4SDKuzgMKKGpRGt1u6KIJp6h+mq1QKy+SLEU9BMe
ADbKpoHQn+gSUWPUbY1tkq+F1o51JTQ8302v7+TxUvd/afenGDcRSHmELmMyXTXgqNXlfo3fq+RN
mv6h37Y7bmCsfEkVzdqvTsb5ImhnHsVGkt7M9WMFAKOKcCUNxLj4EIwtFrVR/l6zDipZAEd31xGz
nWcBzXgQKMwqd5rweOJiqro4VVR5pKn57brCbn9ldxDh0RPevirserbIcxL1LwePtsKdVL/2q8/m
iSlijHOuV04S3xbjXbC2lf0dtn6xbEzjVUvekhyS9g5GLudbrrzF3cUoPuuWbn+v6RuzoefZmObH
gjQ7Rh7E+SmhNpyA6eSbKdB8ixeR6EZrs8r4NmGVzJmHMYAtzw7nKEVkeMK41O6NDUcWfhV2UnSY
cU4cRWcmu3gRKJJD31DLd0P9ROuMl/+bOO/qeqdRcYzutKLR3iR4mJTmRuk9PX8HXFu0V2nF6ntX
C3st0b2e4cXYPGsuXfZBJNmv0g/Yyex3udvBiBq8qUJl/BSjs999nSE+ZSUnvfaqtMcpBO+vebey
ywGB0UzzRwxkC7uYsXwTGPn3KPwuUwrOc42yiGsCSlMqIiS94yMBsP6pcanUL0oUYDdC+QoUlDZE
5bZB2wFBM6gz6h2dQyOfQjkwtN9O+RCLW9ke8/ReLZ7Ucz+6+vTTZt99mHtJfKJ/1NkKraPJ7nwA
IBTvabOhLBWsTbdcyvAyFRtij/JlH+noFr6serTrOJAm/2TOxzB/scLXRGPQBIfz8dz3FkNHjqoj
jXb3p+suhs6W7kV4ThcNdLQDBn8jcqoImZDk5gx0mFwjmgnaYSeNAbicCAYZuhg40KusBg4j27C6
mPodv6coIENCuDaM2rtPJTVQd6g+1HJbsPlcrEFrVxn7hqSmSNwUBnEWykeZ30UvA0JW9+ry+qRK
YZGDsxKHOPaOxuK25k6cjgBOjIj2JedIVr6zsFEE8EGJJ7c2Y36P15uVfRqDrZOappz+3kTzI+Vq
IUrbnnoE8h6U15ZGuWiA5oG+MrtX35pF8YU8JHMGVHL9zI1vzcgw3Lro1rlvABnH24SbM53sltXZ
WYd5fotT5guFTDrORY1+B0hg5JFoGGxKAy/CRp0yxhGI7XmciX2ONYrqhaOwv8nUKa15ndfb6hPy
1fxMjugYma97o09y1GRTIakCKKrqyobhLB1XOGMVqMm2wCRsVv5VCgDEtqgDdOwNdNjRMes7Ohaa
3BAGvgAOo3uzDcbLUCHxyH2mR+5SKCwUa5kSoLq0Db53b3bT5mLI/1IHAk9/JK0JPAAW0fiaPzc3
o4Ues1mcWYeFosjvpXO93CLRm7zvRtyEFlVFDbI/tNDg6P1lXzFsKd3grm8zECXi7zzQ94vfwvQ2
Fsf8CQLoOWS4V6ny6ph16jArdtXY5MLRuKUHqi9cxubPZIZviK1Vmb5bTue28un5cTI6kB6tDpeg
/iLh1QeC6IoGSXTH7nmhE2Qph++aRSRa55lVeqiKXfc1tsd6ePCo9BEcX93JOJVY5jWvH5a6YSZm
jwO7w0n63leGX+yb7GJ5qPEe0pZAG8TLjwT7tLY+Yej1bxVuQ3syNfTaXrL8RrEJuPNP9WV7Ha6F
9V0IX0bb8vP0Gg7f2LJthk2/V7c6sfcyT9QCv6bb9rRwO3mSLYTA1iPIl/onzbcMwTfwrWVuqbEW
GbWQ2+SeJTkNbfqI1gwsX/oSWBJljn0vMdAMYjKvdBtCyex6S2QXHUi7WWc/IQ63OwwpJpw3I7lG
zUsnH8XowRBgSogEf+nrXSk5fbuP6A1I8VNLv3BIUqRb3YRbKkYadi5GkdsEo6EZO49qhLqgQqda
bnP0HYUMqvGuXIQXzCl4fvdYB6xKBJcYIacDkm6K8wj5DB+LDM8hQVhsxubI6pCJUKbr473xcJNK
d3FQbfCDqIMJ2kswWRdleVUt8ivbARH8VQS8yJN/cgH8NwVZdwDdq+UXaLEgICvuMUryoX5hKyUH
3PeKY+I1jtjR5g3PzEzTvZrSg29C4WBqD2tYSO59S1/V+hwv78/TZ8zucrUn1s8TiyAxHjmn+JyZ
ZC5lrIAGUuzr7IOGN5faVUGrAsPljgKx9UNvXXZ6KNgCjrCy8UGShfKUMVGWa6adUqPCVttOhLVj
cDI6jLXbkyV7xMVmxJqU12p+VYW/ULmF4ZuyHBR9pw9QJf+W/ihVPzo2J9ICcACM8p7nf6HOyPDl
F2cd6wzkAABnaUd6SmqMaAaj+kjK7xKPD2X8hQZqx04CHThgnME7rzw5SNKLBcISw82vh9gtY5Uo
jj+QI2p9QT1NIpw7e6bR3JGJZSfJcfCwX6nPIvM5KehF5FybXGucAVynnDwdqV7M1b1uyvAn6n7F
+d6Ip0W5zIWAk3sC0tvRWlZMts6a/p3xu0LbA3BgTnRomW92NLywW1zgUaA7x3KjelN8VMJxWd7V
3M8lAs5Npiz1X1urjG79oXy05VWbH2t7CnvfhIagSP9kyE5CswESLjnYU4z61dem43NWFxGaYMzY
RxKwzTLagJPR7QH/HByCa4CAg1qduZFduIv2fDIpkbdxUE8FqXVIZpnHjBYlfXlMCAgL93N1xDqX
AxnuRGTSqt1Mwob9OIgar3ATf/pn/c6e5kg95yUQbMooYXigxMD5ZZ0CsTyPyo8okPfcK25SnuXC
4xQdvrBGgp0p2Xjp2VlbeVUnux0A2Sp8S8OjN65UvIQGtTHBQ8/hCYjGVRDcWPIl802nq1dGSikt
UPgCe2yA9EBxMOWCJTW4bBBJ3zbdI6xfUZJXZ51CRQRyqkoqjCdgnOFP32HU/JtoxyjZQoxnRWCQ
Kgx7OL92YZwtWMys1PHGUTtzZUnYlLJpUTA6xKUn57S8DrPl4CiYq17ZInfFBfNWM4Un/XxQiVTz
od7MEYZmaE1sg3AezqpkWwuHDELHaNOv9MdS2ZI6FbuWE8m+gPOCKZR0EaRbc1ul7iykrLXb7HY2
iXkpnLMg3hblFjwl6PTjgIaRlkn5UdvvJ9NMhLU0DNxGEmDoPPBF9rbJsRO964SjPd+4BHoyPbFf
Zn6xltj1s34uyAFvFaen1424agR4hSncEqVtd025ejKeQV30WkifXSb5II3wMDaS8Z2rv+F0zepD
rQZq9VkbOHXPL4PqhcmhwapkghN0fQImYmFt+4LWmux5ubm3xaMonwCO37b+SLNUvA/Gv8H4qcdv
UXZH+QjLkVTzHV5P3NguTxEUxxU8XDdg3LukLmY9lYbBYTrS3Q7JD44JxXC54nFxUVEkZIHkJh6l
zkqTp2e7HMF6oYn2RCmNwLcyb73S2QxtaXqKC7eCCbxHpIndSxwkSuLMDCwK4Sdjygs7iwPX6j00
hLaGhQJXAYYwtmX0HliPajrwogOIrYyNoCNw/g5O8vyGMKsMSZc7NXVPEjfuccy5a+lWJmDrO41Z
e0tEwTEqXph3AFaPNAu8qEM+gs2wTgbgUSn5jf6RXA0ztCfgj84THfjfNk7ozJiz5GJQXITj5MoI
GBKqPREZYu/LXIXwIKZDoVrAuecIsHMNYsOGoTtWL6GPL4x+kD8aasT4GZ0Njz7/HlKPx5tg8RkQ
oW59gBQwOH8N8x9xTg5zBC2ivBK2AvLlJNG2vy2MviluuSbNy7y0NlxSB3cpR5L+6f1bGnD69i+Y
S1MYcD6rFoCRX+P+GWnfTXTlh6m2wu+GCMIea5u3sqBnkjk0xH1IvlJX35pQBVfhmm/IxsEbxa8J
24IYkk4UJORKingY9a1dKY/c+DU60EDx3NOFJ4ReTy6IcfEN4Gynn3hCQ76wDbYG8lVp2oTJqYOw
ba1aUEGsb9eYrogVwZtq+aWDoy/ko0SqymXvWMq9Cv9UMhTwPJis47A8p2IcLMWAbg2WMZEJf5Ph
wQBABq7qDWwcAugDoLUnzhP//v+Ckd/gBKVbPUDW/t+FyrCx3FjCT806q+YfpSbsSdqZ5b62thGL
ePiL1c/IZtRxokUn5ZkXcqzmWNgnC5pUG31hCQ8VEs5aFHHc2Gu1we+FB0RGzVA6LX28LHxq6c6w
HD4PHdh4syyO7ZwLILkmMb6rJ8V+hhY+ivwXHNsVoGswJ2esL4BCnHAXlc4idQToF/xEvDj9CJfq
FPM8nmpU/dHFzgwanhcK8lWigDwJSgO7IR+PRWrZdfSDdR/367bY5BBcQ0g3ntDAcfs1ow2T0YCK
S1v2M303q6li4VJ0jUbhFvbn8t+sDmYNsUOjm2rbFaRMyHuPIBkwudzpvw3G4LFD0oK5e1I0c4hZ
s8HMzZ/dCKS1Zvb+JvX1KcFKvLJkZ66+pvoddgsBVC9kanIyg0+6A0lNXiYyHdrEXDN6DWqKygZy
uisYtL+gkSuGitFjkC/J8tlU/2TkK8P8qYuvLTIlEH3D1dsXqrawvGKC6IyQAp7gm64wDKCzE8uv
CH+gDuZxctBnvy/+RumD2Ee7iIiVQaMui38dSwAPRWdoPiNaGOAsWXyofDxt3cNghZ6o8IQh8APa
KbboiBrAHZhMPr5r/5bmXUYX2RXbyamXl6l+I1TNrjsSe+p/SJRaK9BiJvvHCfYJ3zV2pIw8IlzP
i4/afEkC1TWM13ljbkP1JpQPOdmtPebOSWf/j6Tz2m0cWcLwExFgDrcilYMVLNvSDSE5MIo5P/1+
PQuci8We2bEsNqur/lR2CoVnIJE6D9RlRqEcDwwwvMtWr7Q95cObQITVCLkqd44RfKgdO8nD7+71
sCAgsA17rImbpfk73xQVWSBu482yMIPvVeN98p+EVaTjRfzVjnRnVQNuH9Bkm3B0Cp8Unp0i9rBB
05sjqZql5pkpgYQ7iVQLbYs60lS+dOh1KNIk+Bui2xOm1lyT2wg3A0+qbrgA1qz+cA0QopQ1xWTi
yR4S4Urz5xolCoVB3twrH4AO6ohtEHioJ3VVAREIvGOEDh6SRSZ24ukRTqyrlX0wC+BNnccYMVYJ
2e1LRO3wUrTEa4mgKCwpSJqRrS7lTbbuoeMd9qGcndBavCA5svDRomq81zDUEwtIUu2nRSFmhfeJ
SZxtDjSRn9MX5GGdfCo8X4xGCLTTkAFnK0k5nPwCgwBJErMozd9yws2q+tANz5FxelyK+Ujjk865
DMN95Q3IQGGiMjhLqIVxnAMRvdQt/1U3fHdITsQglBYSSC74snkUV7fRHe7I43QY8qR/JtVHkB9r
+Y3hW09+QomWI/4IpzOzvhLehuqSIlkS8EX7OsNJSriNsAGxsaKGhXMWKVr7lTXvYes2zHBw2VK4
SLjEa0oCdytrT1C5fhtV54nPAsCKfk0BtmzfRF9fCtRWEpxQG+xzxLwFEly9PgfqqYbSVKjM3RWG
rZp2mP1QwEqrJ3ClQUfAm9jrLeh7xSiZAaKCyspozub25GpE1OhLqT4oBRX9pNsN+l7E8M3D9jpX
LF1YJEveRAXwOTSucPGyvR3ZnN6+DpX0Xo5Y+KObP2wywuW0fTO++fSK9ZcsH2XpjRhXtBsbK920
Hgpm561zWdZSnFTSOCbNzct1A8QDmzuLCVPht4T/EFjTfGKlC3gMbiPcTYPYKPGnvi6VvPBZ+XFG
GWXxPQ/jOREJHda7Zi1M5MtQDsAdkb0ty4MprwkFFE5nD8m9alEyZPqQiQz+i6iP+mspZrvQmTke
lp1oW8RHS/fScWnl7RwrKNjbVirXLEhWkxWeFRqhsjgnCUcXtQXvnTIA/3xaJtHCFwvJapKorh99
aPatjbSZBSR5DOx56kEjBi4Ekeih0J0NyT1BpeINizJap+LF+lKiQ+DZ83LyWpxlbrRgSwfbjQPl
KYU/jXqJLMabYxzfJYxyryYCUbCREeHHBjmIA6C98hYi4KFEkJ9i33NYcyAMzyBnaNmSx4CmPXuz
jK2SbcG4BYeBXUKcMrRYYB7ztOAtWecgJcVWSndVt7ReiwQGOal+mAI58exgosH6xiXGbmG2FigG
IriYJpQI7DObTKoZS0ky4A+ZNtvDOuvomyZbjU646PXPHoLJfg/j93jYNcM5N1cvcwdyBM80IDdD
6uKsMeNE52xamOop5t9PL9YyEvccJatEZ2InmrxetZM7LMY5nwW9fT3nafN92uvBWUvPAiibBQLd
B108ipuZobiiEU46EHRqh8NGTex5XsnWY6KlSNME56E+wMdKC1hpbCU8ggFLGrEAqB0ZgDpal4bN
S4YbVNva2DoUEAPX1ANfGUbcTUugdyABa9g9+7fRJy4GBXR7+hORzj1SnXPF61WRNOHQgsXFpY8O
fESWza/i4bc+KYpBk667TNtJ/hc7Qs+RDHNVXYyY4wVRWZWbCXaFaQyKCZ3VhfgwdJV7C0hfee3p
GLAaLqPM4jQgYoXg6hkv53Ax8U6R7n75HM3bWJiMOq1YjTJrasA2RDQfbCsFRK2xZUAFE9nBhsym
wIQ5k4nE4PiyCHSll6R+dT+WWG29o7hiveHF7VbmmsyBkv5kRtLvvBguzsgEkB3MaD3Cviq3lP4M
2lpj8pjoElsAVuktVDWuwUX42mEa09RrwjA0nbXuh1z+JfmAYuQz0+0AENGjwdQipO0l030NxMzz
R2QXJvdKA3Vz9qMGgmymXoRfa+g+A2VZ0RFegkG4zWZ59F33sHKlvGC4nJvxtqaJgKITcwUx7WRt
Qiok7EaHz5ZvSr155Uen+hINV/FDiWuiW2wxZNvMfhmvvIDhB48qDK0x9MasYj1zDVMexAjLSowQ
vHqMd6iJ5Ppei4diLZ9RsuQeQtE1N4w1Ep4Gn9uwqUleVmhmK/8YS5AWswzd5zJ+6v4vAglclAQo
tAeU4OICF5C1+7RgSQjvnv1D0OpdZT6rFCG/etNIapLX0F19d+YYtOlyvGfthWwuNirN+vwco71K
0fDXFE6IKZcwoBnbI7ww3KluDdR6FsSRbeNoQGzOfk8L8SHjh9Wgvnqqo2ukLlFJKHFe9q5sy2Wd
cDnSmkXFAvmLjBCCfEt0SyDdoszV11KFVgPlFP5nj5dZMVaO/RPJ5G6e/OY+wrZnCPnFe+LYKIMY
kYgcT79J34T8RW58IfqSUJ0Zi7g8+A/0A5o2D4q5ER0zF7vs5PUq+xbQTMCsiXI6gQA1tRCGMLGP
zT2C8RjcaNoIwjv3PwoOhDSiniLnquR357VBRTcfQH3gEMJ20xd/Zc6j8uRwrVvHAXWPwWfq31v0
I84HL2ydPZh9Su0cFe+gVNiAWNPxAtb2u2M2vKuUvrC52vrjMQJVh66uf2DHdgPtr130oLLsOtMO
wey7ZEitQ4jovmabr5sbXn1KQ6FFlklSBSdJmmvQ3hukJObAF4r43OHXSdvELfxvaPypO1avfVPM
0/ovy35an+XqBXL79mk7LIpY6vRvSq27zSOjBq/Jysw/IyT3mEN/FUgoFqbNLRt0hdeB4yV9UXPK
kSjYVawd4nxRNr9xz3rKA0OltqNX4G790Uwo0FMlbr9tV74N8kWw/9FKJiWkNkAN+xMEpuyUrukj
yjVf875CZGhsEiqJzv8/51DxDgmxBiBTsWZvo/llBI8XxGAvYncjAAXcv1AorpTcSyvzSA6dpdpc
6jbUPN082OwEaqo3oW0Yao5q/+EoZCrNGcU7iDxulanDlMTP541YvJYWWqFFxDABVhqVC/bdQ1UA
MmrgOSuaU0AfpdoarK3W/but/E0Z89gSDceMfQWo0EBcXu53oy+HVbPqx00zsYgMkXh66ELRgLAx
+zV81eWamOCEkmR6GMUZ+8sLK+KH10mwLlIGwElicAvv84kqoCwOJR7BsnsAuBnWuo4+AdR6kiET
9mywAz7Z2SxeA6wXRT52qD/I7rVWnWkA5dk6G1kIcsymdZNsSp6h+ps2ZHBlIzQJux2zYyRvU9Ra
5g0mmoS/LV1bdKpyxQsrVgGW0PNI+NnEyKh64ksjHYb4vAXSX4Ha+O2HHKLQYN2HirK7XrF3Xgux
M0EmBNgFUThxCwXWzskh1KjOnwkS3f5ijnB7HmNA3TE8+egWIeyE0+/ApTwh45Kq9xT0hFHMZy7z
upF0ctYvnzRlabbIpug+6LpE74e6vJ9LwQ46VFR99K7Vy0YI9RV152LaWsmOiD+gZBB4gov36Fc8
YGUZdhe4SUqfJEzg2vpklWZrL3BkERWDBPCCdhjgn3BYBp8v80/NmJPXjb2U4Rsnz+QaYJ0LrvFs
FSMBt/A4y0NGJN65mk9uX+ztelnH84EjxtWHucmw/oRLQjokKp+faaOGB88i9DkhlJ19TNVnaJ84
koPKvoViaUON6WR86DMbFOPTmhPZ0e8iBkMZcjQ5iXrKxdUhVuj/wmKtUqYY9DpP4iTJs70COVzD
zRTaj+Q87OrDcVbMfjn/SbZqlIis8keHxB74OGTiNfLfdkHQh0+9H1ygD1T6PjAitoDOtynvNla1
b/yXS9hFxpNxzr3W7oQurn0tNeQNZGvt6/xbQxahzOwW2FK7C8i+jd9NfqrfoR4/U/rJFUE4m4NP
92CfGBUEAyGfw4rdrWq3SFRUs4EAXybLBYHLDrKDYhN8zcjWhkGKeo43CGmPLdR1P3CM1GDLWJv8
jRmQoTywW6fhkrWuDmKucBnTqKfbOPoNnBN5fLMH6RSsr3NW5rT1Cab8Zr5ovwN5m+S0vTY/AzBv
otZhp/fZb6+D7oMR0+ui26xo8ugY+0T2RNQCpj1A7n+wH1gKs1bTbhjhZgQSiGG1RknqFO91/jt+
VOoxLxc95CVngVUekaew1RCtf/1VodpUPyyXGS89g2JUPrqjx2s/5o/MCxeGBqGfeFgzh+RkICD3
vx2nFelnMzgxXB5U7V9bWtMqqzymOEWowubnSYYQlRjr6c+SbYy8nYaZvsD+11YZ8hGx2lvFCZOk
jYq8t+NUXEmlP9rNfjwmS1Sd+rpe5ktgFK59rC57egZfwRofuhA8Xdnx3D7IQSBM4s7vJnd7n5Wp
9sIAL8yJsGDYDh9h+2yU+z902rk2iNZIF5n5aOYwi3C4y+gYLhxX7Z0duRbUr5PJO50pB0XaDx6t
xlC8lQhe6ZloEoz0jSRA0FGUjuk7dxFLWaDffTcEASY8Z1ZpbO6JlxI2NyHp6lGdKMb+dY+IqvLw
XQBgIJ0hiMJDT9oszGURzDFwMH+vGAYWdr1NvMCLJtwEP07xiJzbGG+YldPo3CurUjoIQIl/cqpu
JlrOZgelnLOMK9PdGCCn2tPdYFbejc25yW7kc+UrGZHDMvxVI6hfas7D1ladj+Im/o5ask+vYByl
sRgfY/Rl0KaWt3y4slUT5Jr9l5yiqH8g1aDcaIjTAPPLT0X33WDXEpJqd6Wre7bz82/2B5FPpL9o
TmSKCYXF4UOhTlMF9l3Pp0UHh4KNHKLiOvLyS6dEPknFfkxWNHgmArWD390k466yylUowkNW147B
T2zcpVd+cfqfvIUiXEjzrhIccy/9ic7wFf3IzVv9S7MLpdYyg2fxtQOIkvpLyz09GWc0wzpBKubG
Z92X+iZ32+h1I94ENc2w1NmWa85l3M+Tz+wWHWEPuAfShoCPt167CfKkJn49pO02LY9UDRqj1xqT
smuzEE9e/qGSbm7BwkCrjyxD3ydcbiXUTsDrVyEaIsYMnhd4lxFPCOwm+1HL70wzlkEUx5K8cmRS
UuGRkxHgGNK6jzH8URWhCcdf81nqBydbi+ZnyE5CBIbcqOs2Y3gyUSc30sMZt2kpz5rXlWg0xMv4
eLrpQ6K9J/jUY0cao9Ku7j5raWOyPTYlG9wAGuXN68/AizgEoIRXurQQJYCW0YG1qcrl8GSJfFFu
6gFIYleGf1J/HOpPDXWf/lYmx2Di5lsVpLvntCW7dJzDDb0c5ATdSMAaMD4U0lxzVcA7pd5FPXIb
fxE0RPXT4e4s+9yalyj8i+KPHiqhRd4FfMkRqQxYMEZcnT8Ht3x46Zgs57xC/OJB+UMmNIw9BePB
0lEAHapzeZwkEi9Jdj6Z2lGSrzrUnoU4Xihu0/pi0p2H4UFwcmIYcpJrjaKRZPtAWTX2ii115ZyL
BJb8kkCsMFE3Ba4D85hql2akiUieUfeTtKjLj7AAaJ0Y2wbMb0alwA7/mdKqq7cKomdw3pKl82sn
v4kxXa7PvnX5+RpMw/PnwBXGvWLLut/+omUb0VmcsDEO6u7F9R5Lj2R4sN0guUYa7bb7LMxvQSGx
NnQ2QXtZGfKAihA9wFFhW2wJO4hYZiekFnOSTnK0ONU2S7+q4rPFZJlfOx6NplyPRXizSCztwdhV
eu32rzUscc4V0qXCpcXcKaanZU0v0+yAmKpFvI4Qa6NppTgFAafbnjvBL8ETC+jtCl00ymQMhZhb
mr+Q91qnAWmcK7PTENKCP3HNWC2QtoLQQhjli7tDmICdtrMSi+2oHqTo5JQw99QCATb3CMI3TX0s
kn2dLbJ8Ey7oTrkABvYbI+edj9jnCq4WgZGwkhyvgyDI0W0KZIUNRVhj8POjTGr6jQ9YIGQaLt9X
fZHVxJuqh2zOW5bTIZ89lhnK8msa09ukuNxfgOCbYHgfc0oeRh1B/bQlDR3YoOqJFgOqEEUyyfOi
Z9PzlRSuwI+M6m5XA63Ej8Jwaz07E+bX+tYaSOqZVqzB8GKoqECiwuMIm8IDt5cDxhyipAF5izRU
MavSfI7WUwMsUJPCVaW3jnfGKD6AXbkckdOWLr1veRXDdQc3MmT3oNfg5oqZxB8wTR4jrHCl72B2
61k3HBudRn2G/dHSF3q5VmLH7TBIRBFmhfqPCQEpykwpX54VhnwzA1Aq0UqmK1Wftt6R3rKdnvz+
AnZwuFCYteWo5xxQQivGipnxpjpHIkza9ieXr131lUmbolmFJFcAYyLvgx81SWZYOK050+i/h2xv
Bu/QB64CzdNSGqqClwoSR67A3hFnVLgUJflj9I9m9htUtDvJzpA2bYl1BUkN3sKFbDKMuAK+CC4B
90THTVl3y5HLIvYIYBlOr/hHzMAWVdAmbUOBGPb5ndP2ZwA2ShSv6+8S3SWMs6KtEWwH2iJMXXuJ
KRxk3X/7p7CYjhFtKUEzNvg0YiRZu9XgO/47VGpGRhT59NBOVs4uKEp0nDVzlti7FRFhPeJ0ywY4
Id9sso1NOqH2rtCfqApl+atr2gUzpUcmTsVvXBMB968NcKp17C9biOPAvMTyTkgKi6SHxcxQmr/5
2jkc34LX3XDceNokkkSzTHFyIauRkbrhvCIJb4Y5Qt00CJcEyeGZcj/7/a5MFCs1KSQkcWIEgQof
xGMpklMznkHGchDV0Dq12iWa/XZ0/7iokQ2BGy3KVbge9GNaXEt/mzgHlJp89eThYPxNhk4ADULK
PfnSLEy/rPCdtbmN+j4h29NdwIKoWZnpQv1mbYDpIWR5YXfxTAJAKjFjugXK0P5saTutW4ZJik7c
YBmgD7HDLnDw8Fxk41vQZVy3WrRMGZoigNcaSS2WEwijLGiWqjJhGkTzShnflMUHjyJ0uLWpL9VA
JDiy2BE4Z/hgzRhrGV3ohzlEEw0MoyCQfw/Qp7Rnh1u0r956D8FJ6CUWZJ/XQ+PhzWKWghxYBcuu
++2La8T4YZtu8XqPLeThxglxMt5fL2biDUR9oquu5JmeMyvPGbNJmwDEAmlDZEjj3sPLavdB/0og
jrpGm/fluz1+mgQ7yuyzmX5f4ZadLkgPPC3/GZsSYR6nNQNRoMWWE+CB2SdhK6WaL5qwWonzZTOK
RkW+tu1pzVnzWvWg5icoEQh/Gq21fUNZIQqaX/LNXnrGJnV6Kwj5CAU3Exa4iYuvpHsT9dVH+Uec
o/sroafQ04ev/CYxNSlE+VHv+fZAeVHx7cxqZcAIheEbIqjGHbQCKrhDbd/NU8uadcpZq/BzDmcr
X2v2CWNChdUh0MlaPGcDvB8kiHVBgku6GKU/3hCZRCTb19hwdeHh9lKHpEeB/zvzf99cpq14x+fs
xQWPQU1SHfABwj5z9QFzwBcIXFDn1i336nJaWONRWsg4uuYv66amf7DzZvxJnECAXF/WT3a3ivKd
lKKgamcOSbE0gD7XR8Gu67EmkX2kR0BOWchX3/8Jx2zR4SFEXKlLP7rzF+XXgEgEbn6+V42s/RlP
T9skaG6UlprZX9hzLuIYJ+VDdI1adE9dWpb6+IO2LK8YQSKWy50rmGwh6EqHA+BFi0Ck+cmnJeoc
8SCaEqeerhKiQzpM6cxfAIffko8hm0PhoOfq9iPO6yTDsU90U4ZqOcU0PW1zamBIZYFrreZEv4ge
LGM51xsVBlOTP33cwpmO3mv2CFGucYl6Bbc3CWCA/bbnUOFL2/E66UUFSF3S8Sm/lRuUYPHBTUG1
mwykAuYYH5ho1Hfd3/CWSw9OW0hz7gw/KbiLA+AVAuTaRf3tT8DaNfFCvPUhOUvCNkKoVsUcgmT0
JiXU+HQ1FIcJJKBrrFnQf6LgZreOm0M9CsMKlHG/EsRBEz0bSzhM7dcHAfizHiajlrDG8KrXk5DN
Qx0ijMMOuTR91qNaJz0j3RB/muW73wS9obYRhKV5GpKvQZAl1FoB31b4Y9LdyFPMhwdnnVcXsMPc
wtSYsHosfZ+lobhctRLu4pE9AwtMr/njsuIQRfM6ZmO3rboaKpUE8+Y4gHXQoar1lzkepmWwrtVP
aR4tJ2MvgIwyXfpLbl34PSESUsj0aVFkJFyJLFmZhVxdtn2JxIfgrs+IggMzZWdkdVclWBYNzSWJ
OxXGrWMboHOx/5KGgAbtLwByTD6s+MhD8wj087ksEH7Ys2vlHzrX5x546MYT2H6mgj1CrnlIltmT
QpqUpyjTPOr5ODw/8g/x961E0QiRlkJk0Ww02i//hOcOLxi8p2Zt7Gg7GECVPaiYeh+140tqV7ll
oXiol71aIo3b1iz+HI/AhkQ0i2hZSmmIOtFLXHNK11qBcp7D0dnZzKTz1sur/ujMb+GsNqPPDLMf
34wMp5+KSsHr+VE43Ow5IiFGMzAOUlz5pA5Ab33q0BPl+VZUgsoiCWmeInWxx6fa800k2OKte1ax
XbZGsaQ/peToGMdYP0ivXSH/Wfm7JuKMoDuDr6T8GaqATBnObrit2c7KXM/wSUJJuTGS9+yF+3c5
5jtaZgDqSGYc5Xt8oUVPeIWBcnjfr2WxL8tTa3zb/MWHaVpPKAhSRYBeFbNIg3CBDnjmuK1Gk8Xt
yI8QrimF0pJiCd5ma38ZpJcpPBPkw4ZWXG9+d0o1Aa6SJxtO5BPAHpYEPCDrCdbThn0JQvLFbMLO
YySKxZR4PfxYCScQHyQWRcpYeoI6nVtWSaEcl7YsrUTel4Ei36Rc8Cv4EnkJvcNcQW9PytUAx9/Q
zMs0V7n7zfoBCh9lmgQx8f7Ago1obRF0lemshULkxmPfFGo37vG0vVl+TnYgor3Umgsl1+Rkc2S1
lQ+aFynMIh+kwhnVl6/cWm2TV0eIer0445ixnFuSWvx8aTHGDB5dONNk14H7bBYB06WfdZjPRpZz
ok7rP3ETAhyDyN2ZZEmzAmGkY3zDP1xic+YzB5ibI2hgVX03TOmfxtuYgOQOFYrbHJIuUbuZs9Pa
GiqpnTEGmeVWTEL+hFVoU6SoPV2iS429ibQNjqdWV0W8S+Q123pJ+pU/WDBPXq9pM/0iDeVM6tPd
QgqarrI1bg51R/CgGI4wGY9EpSDubMKF1TUsWj/rNaKxBiZ9lfIRey5OXLNw3fNefBaZkk9zZ3cg
oKjiuyLF3Ot19o1xT1gPcp6y6IfVkEFRuknFKnmxjzR4r6UL8VP9h+0fcGj2ERGZo9s76L1ZluGY
aP3VYq6lrYd2d26BBAHx+wbtF5YHT2aJQvlopb8ifgcOz/Jjh5YjACg3kAoqMLFABvO+2fsWwvJD
nz5Um46T+M8azAa7plBVWTS21fhLb8pjZN6F2DUfRcbApe0ltjR2NVd7FwGxlLj9zj7PI72HMUoZ
kFh2Blu7tPsryouK2oN8LM4WWZ9D4R25vAlpQr1OsCOtFiys6eVIPqSlgxcSlQ9PH28QfRrhJSvV
L9wXT58ICt0uZmOOY/Qh9gvOnn32h+kdJOGH9H7UPFdrvIjHUZkffbQv4GGSpVMtdRWb2SYbxSJT
hN3oT+EaTdl2E8ppRdhv3HEh5p8VyUkSdxTGSOSAWbTQPsmbEOVUkTZwzg45LkRngyN/sDLGzg+t
D9MZ4Ikn17rELFesyTQtlGek0VY4W0l+VN13q4E+ZhUSJRJ7a4vbtHALCwkpisgg/LbJE+OaRJpy
ScV13GzV8uyr+zK7+AgJfAK/BCUbcNX2zBXZnJBAtHaG+QvQGhRngAydmz6da86BFFhkWyLr0ZjJ
36P9YJIkA//t5QP4fZvjV8w6QLnxjOpTgzkgIAdYctx1TkRSAUAQ4lUBewbFn3imkfRJ9qQ7YPMg
eAgT9ZryzINoho0M/Imj4sUwb6zYSvkqwW+/bOmrcP5MfUtVyKVPH12FVbAlPPvkm5GaBhMOCEV3
zOODWfDkGyaahEySZTKPFzFBDFAyGtp5lDlRsNestWU88+ah07sU4XmSAByIw/EAuMDFJUSJLemq
01lh0tBGwM0Y7WP8bmc7/pcAA7HGEGUByjrtU4013ttspnkkSlkhOIxn2SulXifMv+Ay1nTIO40h
JkEp/yOWNsooOugfUnufIjhLmy0sA8k/GaBjLHUIRmK3kflX9GtqdxEyJgp8pFPQ9lrzbhl/EYxD
2JwgWfyAWDCkhPYx6nehfwrqK1Y0AO+5z5hjFhI/l8nOv5F5JxQpIIsQE1wFSf7wu31o7rX2WAEE
vX4SMk3HVV3RVja2p9WR+1J+bY/IUv8HgaabMm7GUYEyh5CfWEACyJ2NN/SSYuLtavYOxpj7MqSZ
DYLno0p0VindtVqbVdbXYNymqVqzogxJ5TTPbPQh6TsR3hgCPCDzV4l/HSUfEwWa8Mxg4ZGK4aDe
pRVYNfn2BRE5IS9DMjmQa79F9OcY72r1LvtX529cjB4cC01kM4NZ6gX85/hbenUW/EiUjdm5IxL2
CcBRbuIAZNEx4Af2IgYjwtMAsSbiw4yfTvVYooZLImaWnunmDqJa8r+Eet3qPrTprBqfws83UbHU
5htrlhjYmYfj110Kn+H40Y9YtbYSom1eDg6lijq4ttmeR6nOsN47l6jGmbQfhpM1xu6r790rbF30
V6MRrT/S6JRVEbkZD/1F2NOMlZrDhbhwxCCY+lbEW/t/qBlJJyVe0YQ0G9+z5iJXd4AF+rDFpAGG
LXsk9rn8FXE5j1dj29inkitaQ7WHBxHlOhez9NacVfkzrH/sZBdmczS6u75nKa9ADoO5ySL6S+ic
+Ftkoi1KfYbYZKYiAMDXaEQnsrc9G2eJ30ObV1xNa0Xd9CSWo9ElFQu7BveZq3BXP8jYDg9yf/DJ
SLFgAiHCEUgs7P6rxrPJRSXuZdACJFoLOdulKbm71DMCPoMf1RoAzzHm8W4M5okgwWB21BHASlvt
k6Sgysfs9ZT9g1wcioJ3B2Bd+raar8m5gp42cC02ExgLMCswFjZImh/p69QDJPYVto7pOpZraVx1
6vsLM1tczQwWFtTeRMLrmZ7Jq2/ovAjcJMwrX7J8EZXHpJxHTJXA7GrjuIraeQ5kf2ZAC+9tdYu5
WU++C/VpMUyUSB/5qRnZY9j8VSJs4jkRhDJ7Teo1Sqau2MbSgXDsWYWZVlnlKVp1qqXBOgbEgOK5
a5HjavrCiNZ+dqtbZzY6wcoCxRKC38bnUUlzvjjRduVEDgivOWIG6VNgVrgdZjbUg+4fxDcRqLeX
tc0nAiZh/cd9HlVe3d9qk/xNWi/L2frmjsc7hke8D2iVK5RqMVrvBl7CloiwS+YacgupOEjJvB0+
LNQtZLTPEv92hbrOTqNXuEqyLou3TGXYehO/QBx9ajKCNA+iV7lCiREeDLNByUDYYg3fwyoCPmKY
Rxp7BE522VBE4TjWeDZQxyuEjk/FPLThF2aZxt7NUwqbcwSD0wLubIcD8npIBsGJtSu/bi/9/CIz
1iA9KmDxUX3Qisuk30MkbCqauPZKQ4UWRPoi7i3qPRqhqFnovODlvvFkV5oASFiUoBGt6RDfbPCi
y0h0J+W30M4Nvv54noEm+xiRkvRdAcCti43dHmGurkTtzgzjWcv7DD9xsxsz6lXwNZYfKlpHcdeq
HMZMQ2FrIF0Hqu7g1tEmoIyjmJZIveNibeVvBprwaMliCpoGSGZiAWFvWK7zYm3c5SWD1boPx44J
J6KSjxWtN9O7f3fivcSbC2yL1s4j7iAsN7p+EcIVOfoS363TYz6q3pvo4bzwBwLZVcTOeOxQ4Ga/
j8VTsTYtwTfps1JXA4vBouvYf77qLyn7jZtnZnALwTeM1dridop95A5vqKlwH22b8jMHn2Yfw79p
UVFJ7N73JbnF9Mfc7Xl5JPkwqH5sPK1Z8z6BJTG8j3oGgfMMlLe83Br6CDp7T/Rbh7ZJbp9yvgVw
4ALPoltl+vsOqUi4kcHjY31H5Uaz+lva8ynCRLqwCEdUV6GY/o91/ib1V9uY5zaBA/kpfa3sGcNK
8Zbof61sujZWwm8Ted/Vmhtz8vwE+euHP/1wQuw5ia/U2nTOe4mxhY0PoCsPzllZIkm2ln7E3MjX
UG8EOGSgk2BjB0OWFi7QU4zitKMaKD9jlOVjeqizjVkIxrsbP8WLiPVjBMfEwMwKOLRipMxAozxj
DoSkfJQwrZ3+w5OZ5EOLoiawUe2peCQWSilusK2a77XXMp7eZO2jkC4a3oaE/hg5BuzSQiEc0Zi/
dobxlWe3dNpb2h5DYZV8vShhhX1CdUP26pKOQVeXpoXA6Ng1q2E4FhbKBWeRFFdWIGQoIRjLazK3
/7diQZBQ7F/pRuD/DeVJNxZi40vC9pF529ztnOBJ6y5kkChJW3OBWKpncQmRTtIb3oMRqzMdk7OL
lUvVEzx0qyuOndCJCi6S8jWfDMYVxog6blZq/jOYzwJtcwL4Ns/nr/Y4sAwZiMFcCSdffNdwH+P2
JUrXXwpxchLuh24pdUung2gkRQNlcREcGyRQdD/f1leyDbStcPQrDfeG0N2tbXkVqKten2XVUmNj
6EQncIxIwka1Q8DuQrbZQHLN4VUQls8q9C9A5bG6+qXXbzApiSINj2d1v3lwIXcfyC2SYXC4G6L8
YlsIUmEr6kX9YdXrGIgtWGTq2TLecGqkz5wIEhlEHACqDP4hm479v+4AHFJ+I+MWnebHqC4NlSaF
mWHRVvcX8ltiuYcDRG2nbthAAMOxRqCLlAHeyS1oTa9s/HH1csXa567aDu0vLRxCUpBdPmyUndMY
2W8PYHGNcy4a7ioziBZgTWRkHKLXN9dD+Hq3SP6R/mWuJP0OthVNVQzeqywncrTeA3lfcIhNyGFr
wKV5G0EzLDKuleqEeOolrzJZxKmykNNZMMQ01t4iojHubEbxydWDv6o7CHEAiRDItfme/l1PbwID
i7Obxe4F4WmaCOc1sL29bkYPEoXlGsvntH8156x49w0Crr6bSgRYHQpE6iaoXa2TvfO0i6OGtFra
WOwPCln5CmC9xmETRqSLvTWsPNUo/xQhjEm4eIul/JBZEIR8wxGJD4T/sBYCBPCdNIB0+Cn8rU0n
zkKGChRJ5tppIH0Gcj1gp+nsMlQq+yoikUhgIrz+aBXx0fJ9LibzbSBeCOVpYa7zbmeFBL1dHboC
UgYKujhH5SqA7NcOOQfbR4SyAeAv0O+1YGM6wJkYZ9JBX0b5uU1y3JGpN9WfRIn5r6c40CUbPVIN
YGtOWqLN0uOalLgwA+JfirRBBzhNZLGycn6W1rugBIY4auaXUz956d0QsxJcNwWyQRyqKfeqxRSw
bNu/AJM1zZLjTQ2KZZQOuG4Fm5oFF41vJ3SOg7IeF/rCCbDL52iHmnlgffx+y/x5JsO0/9GFVqOy
5/+RdF67jWNZFP0iAszh1ZKonKP9Qsgumzlnfv2s2wNMDbpnUN0uibz3hL3Xrvp/HjswVJLzDuVc
L297h4DOv4gkpxRRtfOvt/7Ez2DCtPBKUtvqc50zZlx4lIi3co7mMf8RfWcLNKy7RcwqJfUNR1ku
dvjTYRGpI6wch1dOW476eZDuEzBnS3uMycb3z2gUbXmvacJJzUjE34Yi5WKp+xvmdoNyb9pH4jxr
B/HpNZcPvrcuwr3F8HBWgZBbo2AjmP1fzPU91ZdSX+jar5X9ZRp4BjJ73Kb5isq7k3yrzk3+CBZ+
eyaxYTa62izOP2W2CkLnaKJrsIaMaivHtPps270GvCbcWhFtqYu7zsvuHbMBpTL/e4w0Hg2QCzPf
OmkGRox1HwDVnCNangN+4ZTFyjL5i5aZFDP/oNno1ARaszR+WLnCrEFjCA1IGMbNBS+C9cMIiGku
qhzyAsy9Zd/q9JL0P+F4ytV/faium/rSVBorZXBAhPDo1jvpd1N2qNnUJtx6EyuCQrnJVxP9Q7r+
7+pkM+ZfBfkqNZ8GesNhBUiaR/oA5Eyrrna+62gfKqdwAd4AyWKMLPoUtf3RMWyMT8F+afpl3R2b
5CwDAst3MiNQhln23MD6EfnM9DgrvUzAlw2KL17KdMl9HXWHbtxNNXrbBMIxrxRzMxkM1oEjwKQG
Q1gRXgLjj0MBZoqlr4iw8fxfTgMEdb9EmALvyrjZiGz9G/Tfjpp5YnrYs3iM1U9oAwZryLqmsuuJ
KN+00xpzwSz8S2pERM/OY6X1M9RrhWUdPvh+USDP058J/2D9NIbfUrpVOSx6EIPDtWOCUspUs6AW
dGS3TvZP8k6F4dYTciSWXzvhdVUx7ZTrTuK+tjizD//JqKQb06NZVsLedNtkq/prW3qoBjkxS6wa
6xjXl4Gao+UFSs5A/rQWxbyA0p6n8JgzAqZJEAwPfKbCCdDLwPp25Ghlu3AEKrpEHrmAOJF1zx6r
e51tLWUHKq4q9lZxbj9gEqJFAA9T3NT6wta/wHJuoTefR6nLHYpOqukPQ3QcuV/kloAcakcW1dDu
Xi0VY17e6vo1Us/XF6u6OFyimrqCHZgypIvR6IhBVSldDPVOPpDVHsKgmqXDZ6dzYE0/rPkFtLtB
LYM83+5qnHAb6O3mmvF3332SsDDDpZAx6mMwgTuQllArz87VG/EXrCIEwkN3trw/W99P6KOLHnEf
J5YcDB9Ebqu1W2iIE6i7Vnq0ddqTM+xga44s3uG3M82Mu2fsc97VB5tGXiVjoguPJtP6ImuQDz01
bS3lm1Q/CAf2VC1Je1xgexaaBf8goXWIhKiA/oJk6GwJHV34ZrThaTFmjUFQzJDE5EydYR3328lc
OebKzE5KuY+Qakknkw6uQGz+MIwvZbyk0jpztgb8rpoBqVK7UlBCg7IBbKD5wxLYHCgJZ5n5pXAK
WN6n2JeB60WdamWvsD8C6fjQ0v1UbmJMJQnaHVpvQmfP9vu/D3C8YqldkP8XeXvZufbdG9ILV4zk
7ZFWZwryPqTM2VK0THp8FX7miBdHxspZe0/FeYdIXWqwyLwSnIy9axl49LZ+8E8Q5yrIAPkmwwPp
aC+/lpfouZ1N3aCMgn3uWLNi0abHoL4UtXALmZsWK8eoPnXvp7Z/kc3MGwSBFnJvcarozZE1iB3R
1s6pkaFXgbHVBqbpOJYVgIikMHkojjeDxqL80vDCmLvUfhTPIYGeauEYor+QQezxbQewdALySFoE
LB6P5aBDy8BwkvG3Fpnwm2D419sl02kcNPSsWMxYqlQwOYWFOt3W9mEakIfPqUpjnipvifYHVxL/
bo0Kge1GqF59ZavTcNvGySTcSuj5EMpAx+XnzQOwBgQ7zTpzo5iblIFDxnisZW5W9OSTgSM0XT9d
57jd7J04RmtnobisZ17N+IzatU17NNxgRSYSSHuDtZLGGmAaOR731C8p8ze0/kkFsv7MomHG+SJb
u4K0hznK48769ESjDgGK9dPCgYYsw5Xdahc1fGT4gyxsd2wZwxPUvjE8FK1b2w80NMjueR2xtDrj
RQlv0KUd5qZq4B0K9S3CWjiBWkoVWAItw1LgT+lwltqDHD/Qq84D5sxgpuItstLQPNWzwMUybmAw
N8hfX/nNnEld4DYrWz8EtN0r3V5E8ZGaPQW50SI2llHCiFuig67p4KHjitBb4Ik4XBFHG3aARBjs
4ydLMy0E6UA1Zj+RoXNHtclJN55JzqtkIQeOj0lyQ0gB01cFAeoBJbB2gVhcxKzhoVJRJAMT/k8v
FPBKx4e2cZlY0eWlCWYC1/cegwaU9zC2KzBQMYqmvlpZez3fW/M7/aH9MS1yAIzsSjDLEJ+z7GJm
wRugGhrFer7pgpuN5F1y5r1HqtIXIsNoxkAyPIteHk2ZymBWPVQGo/JHg/TBX7G0K4adqPJxokq8
bbzxPJxTt5HGLZhaHkYNph78NMNaPb6ICoTrKPeIs09Jt8wFYQsqkXNPUle4/4pLn7MrWnNrfP/y
SUzOjckQrw7IbLi2/wH7kOsCtWURaSGfyWWQ2otgOMFbwMrqG/Ysw+KfA7YnnnxhcjMaWkOUwQd1
9AetpAs3j+aZZ7JziJ1bdfGZlclTgw9O84yIEV6Ebzxz3pBg+okjgvWEzwHKJ244b54P+zHYJBXd
sxjJQlLqjrWF+GGpDYCRYIcQVQN6Hm897mqlXfLHhkjTp88x2tvJFgm6B+bAXtkIncwLzpFZ3bBx
2/lo5CGCp9omBEBsEFJ5YJHBPF5WD1HNpJedSA7SQwQHiz8AE+IElX9PcT/OG+QwYjyJRKWPl1P6
ygDeOfU2HDfCgKyUC2FmVu1tUZ9DbcMhUziIO0HY8LhW9xp/rr5NKdJl4itL2oWNY9GnoR4Y6axY
7XNUqd2ZLI5ivORtNJt8dpECTMEyQjI4LxDN/18arVAS8e0NEEYBqRcL6YFLuauW0w1SpI/KNBuu
lQ6uxN+HzffgLDvhmGX/6H9nqasURzPdEA6DRRK/KRL121TMxeDFS+cSNb66j5Nnz1ITUIGqLBVy
M2n26BUNUFRCzD8qt9Z4CS9W9JWj+rans+jmrPAgzaOZ0u19ZFbkNEsPv1xPysr27sMjY+gqHSXv
WpVby9nJxjKKsDkDx2xGBBeXRKi5A2Yw0fMBWIDN/6D9hM7JZNEcW5/RMlhCOpzCf6XE0Zabs0H6
S2D65auyBeeIMLgucO85l0ze6j3ZgXRx4HYP8rh25LkMFGIUWj9l3zbfez6Ghrq0rk5gD/PxXJLl
M+jHKNnLSGz1E+KXpGw+mASI6zfS1ry8ZflFPg1fdczCwCeESuDFAp7WfiF8lXn9TokdVCn6OTXB
oeUIDJj2lhSGfr5saGCFflI61gg9pKv4A7aQBFJ5OdpPnyjTEOulmiJhgYoYrxCgtxXaxnFlxK6k
PnRGAYSgiMFLubOQktEIWfgcgzV5ch8NTSDKsy7kLuueegAR3jtG+VKD4zo4WCCw7SnI3QAMMk/s
Em4o+2jOIeXlTymOZzaHKINJAS4QkyTu8xQ7ZTguWY1xlTLBWbbhitxgrTpjbx7o6O3qGw6fUMLb
10nUKh1rUuMidMyD8yNa7H5dwu+ov/S2X2TYNb95S7xz1267dK9od2EbZmLrx1tz2Kg6+Oc5uStT
86uXr9b89lE75IhtlRoCM6MPo3RHfWGYr5FlKui7QF2Kti00LsK9pJdzyd9XzoH19rJGecxaB0yB
qJMV+9wrL4b3FtoAHxofS2CO0PKRG26f/Zb9nYIouVLpRg3cU6HrDcO/RrmE3iP9naLjN0nEvYtu
M5t+8462RshZtxHhDdk64vOSiaNi7Ka1myKd1Q4uMJll9QYwFURIJhG5fZq4tFkDErXZPeiOmdmZ
6RHWSAxAE82OnB3JKHETHtKhvsjeHrqf0HTBWKOO5reFiFdcJrBkcfCo8VWIUk5TecX2gg7FGLrA
LGOgaGel/Mykz8a54WA2GDyo1yz4rIG2mjd0Bq24gUOc5eijN7pNysNdjtetGA2YqGmbc1JuMqQz
YIt1qurxO68RoTpz9kv+b0/eigXKET2PkIaDiKPosfi/iBkdIo4cdtRQtNiPw9Pyw4OoN+T4m4U/
7A9Uq/2aIf+CjIeRmVa7S7VlyYRZpej8qYONXiCVRduVrNj+OMYeuORHU26EX5HttZho0+Kb5woE
hxIBLdYeWrVuWsFNNhK3S/mByBj5q+Y29Fl1nfhvU+BH/D3FOv+B2G605EeuC8CcPVvZe6YIrCaL
AOvWqEB1b5avskNjGcd97DNEjvJ8ptKRmzCEe0cAuFBxufGaVsFDtUhDH55k7aA2vG4ZlM+dDQSC
0UVg7IVhOq6/xGMeL/jtZb+g+YGNrOYsMUAuMj+ujmDcxXBTCy8EFNDFNtrJAYKbUwVoCBwgWYnN
QqT9qs0l7Wl0WGEjWgrW82IXZgfDOmJcJCr27rOVo56ZdSUtl4Tn16JZgX5dhQ9JOzQe2sSetfqX
niwzn+VUiBGKwGsQDZKOFImJnLIbTXYuDL3K7F8HB0ndMZLTwntgXPJ4ZaqbUrrWOdqKjYHSBXKk
vbFThD7agrkybkXOjDraFt3vSP2bRoekQwme0Y5a7yrmkC7XAzFBpJWJDktT3lWagZH5TLj6LEK0
Oham0Lb0cMRe4j0qs3yrCrtO4rDX6MFYu/Q4I6NtZYKUKio+xHne+7fKsA+1FP21VflFcgl3lZ/p
c0NSTtMkXEfUimkm/2m6cwrS6ZHKAKgqBUgD83w1Qj8WSNuGi7gq1sQ9HxRrNer5dz999aRJ2ny5
2kAuly8dTFjyU24+6xQ8WtAtbeY5Qelvcxj3UZruKyrJUG5ZqSp39OKzFhc/mJj+YqMkBbuKtBD/
WxaTu4HJsoR+4U27PlC5TLGBlPrKYZnSdjxwVcyhObq01i76/5kaavt9MLSHTm4PlqMs/cK+9Goq
s3BpOX8XBdpALZDQzWAI7eJLMExLSdHBjTpLOabclIajyi4SSYadO5CJLLdrTHegzxKszZ6zppKb
f7YesWqwzpYjdjv0Egn55wjfHHRjY5qvrRC/KJA/ZOYBUyezuJQqpNgRFp05AF8cFlEOTcYal/mE
zoXsWc9GegVa0vOrZTGxAWYV1ajfHMZS16+UlMxBbdz0srRPgmxXdCHBYdMqQSbYInxQfO5Ntghj
2pO95vBSIf1RU7cttGVLz1kCeA11euM8Pk2pfe8crB6daZyKqd8HUbE0fMC+6JGtRJkPpYjNKWjo
JrSGCcJHaW+GGz3liaDCSvG90YI56SvBfTL4w8HHFARtc2fAEJDjctFYMEXhPoo1Rh4p59oBw0ZG
GfHEbsxrFAblrufRoDABoKeSaVkuo9zCeAaWCLQ93GK3swFpsb6YFJLrhQioIotG4aZU8Hzb3U7R
35L8PQFUKcTZ80+xANhYRBDU8LRqlp5MTD0qCp0LMKZSYmkL0vHT+yfKkgTZisFefzhFAdNyVksR
asPAoE1CGRjbLMoN1n5QG9lb6MyN9ejgJK+Cvmp06JwJ2hgOUoP+gWDIyYROA1qrwehsMFA1WROP
EzqxBuZzGs+jlg5nAO/KWr1I9ZlKNoUNLmzkzlYpN5y3g3apJB1MQUrYI1AQ/x6dDqtwPj2K/bZo
F0GsfBgYrjiBfZnemE4znFxv2o7JZznVLj/ogpjNRWIgr5sodLt/esNMiTFJdLStnRduM1wfDFOp
lOdIk7Sa3Trnh4VfYRDdaHALjJWlkAHG5pLYeirCr266UHSn8aPA49uSQRZaiOyYTSBDC6V+7gfp
sibdweYTSfB6JGQAfHgMyjzZjvDYWQgRxrUOwM1PFzXaTp1BiJTKdyaKLcei+HgnwbUhCkGCgW+h
rrZ0Pja08+KHC2lok5zzQXt2ZBj1Qn7JP7AwKVUi+lAhaUlIG2QxRqLJ6CN5x+4xUlO18PZG7Ndc
110+93tpoYbobb3BzZDgTXgFrGxVBKwfa8ZrNJUIswskCuFIVQIaSEXPnikAUzFRpkCgOlGp8ShV
yLXQC0AQQPPQ8Znr2UoD6lV48U6vlEVajXQbNHAMBhelea0K9mDhbw742GSGofKEC7qX0aTziXVu
LiIgHfromg+Qwx18YTVewobOmE5EsRi7ITPNSc5wkDoUaNctKHYWBOOAehn9VfOnp28bK7GgU9Qq
82CWlaJiZX+vJM+qAzmrbWF43SDX13TCAIEoEbMfKWRSzIhc6bnEmGgXNaWhhQ5sGOuFD26veTfp
1gKANjDvqtnNydzaOT+rBohEk61V38kfdtSgrIhmmLFwNeW8KU2FivarU74DH5Zoysd87m1STGkl
64U6YAuZCAfo1W1SvRoTVxhrhL757r1nNxyc4J44x0J75Oq+Dl9K+Qm0wq7uUrLn4ddoL5WBKsWg
YWHMjzShUKkHazAD9B8NLcHA3+eD29Y6VwYSisHbOJ3Heuqf3oMB7n9bRGtigipmInL0SLhnCosH
CD/lOeNLSePTULLRV9+ZzewhUe5FBN4V5ghWi3kEScHLMBvkhBIg28ihiA/yj6BasMw0zL0CUWq0
gB2P3KL3rEDUF/LdfU/9yTK/UtTQyeQthPnD0UN0Jd8GRJW/QL21rQLZgplbwDAWYlKDyzEM32HN
1J5IKKINsr++RTxponZQPmuMBgXgEOVXif9splLFV4YMNKKZu8npNy4FrgDSIc9SfFQqmF6fIapq
YcJTL2EEdh3znlLl81gFzJZ+rCccoeW70+/mcOOT6PGCsDIGLRdLBHKFs8zYDPLZL24pQbrAj6It
EbCKSY4QbyBbbxKP8vXIeEgOlimb2fikxMcOotZHq75khfZfcgMWggnfEfALiz5Ow6FW1ksDPduo
zdLQm9lsAhqq0KCEHy0TIiIVcMQwkMp8FjgqG7YFhv3if0Loh/XJfKecMkNO1WIvNR76/6TYCVo/
TOYaN3ZrB67mm9uMftewinnAKM6DZBsnNXsliJHDl9cJNGDy0bAHVhkq0BQiGCYUkYU2v/yRJAIv
Xw15uYqrucgPoRGx2LgjqzgyqpJiwlQOOjFstBnpirw3qNEglj+slP6h35NzMyKh7N18g89xSl3Y
zKJiV+/8TilflOPJjHZ+eJHA66Fpb7cy7kVcPXq+zh24ffek+jeBe5XAfraMKQzlJh7ytPiqsKX4
/Mi5M/BLIlkXggj7cCJkQ6ZOCV1ulE6rCHUQugqV7imRQemHKNT1uxaVc6076V7uaspF0u8S6ZKa
+q14NzP9VvxPVuWTmf139NQBTnCTsh0pVIHuqRnehfGZVYfW8uEfGQRt0B7+apwg+TnMiHr7U4OD
TiKpeC2z9Fe27qr1XQ9b1TsWwGesbYYQRtGYLv4mVeGO6iOOd1K0Lvl8a3+hhbZramgilL+O4bf3
hHUGFLbytnyWob1jmsDajmVMs5WdHVE8+O5re1tht0yvpbhmw7dO3zdqN6X4TFNEtn/8mZ1xl+tX
3pBxeuVcs9n40yPkS8svQL9JfEVhOMHFlA+6XRPQTVqyuraGe00dkJJ+WGv63maRwsy/UTgRP2Wu
nwhne+Wc5JYZ1d4rL2b7k5WrcrAx+NK3hJj4CI3PJq59NlNlcVcDizfmnuXPcQQH1V+N5iIqBEVG
i+vm2DeVUxanczPYqcqlM64NM5QEbvGlM0k329iu6h+i7qJSvI/bqKSXO5CQzu8t7XUP2mI6BcxH
PPWq2Z9VocwM7tQkPmJoY5/oyOwCjxWnV3Udg580fSvpip1mq19S9N0068Z0VJs1DjxN3cqkhSjR
1pNHTLXLsn2GMmLHXRKf7HxjeZeAwRtUu97bVqwqu0NRunoNfGHTGhetRWQp3yfz1qNfULIDFPSK
ltFWGN7UxxzDDh+8pzybbFMX+0T5DKeDPFx1DoI2vPPIKBwD+J9L51d1jJ0yIWbjxhR/HI1etM6+
O9a6VnxjaAKGPfT/pO7BWF4Z92HE4vSjAItASeZrO5NlHeZFlig+hkNml31+K5Qb8UIIYI9mhAUJ
3+F0ksBCiqXFzbTXDcMgfZfg9Y3cwmFdYezYbY/tK2Uj3+P4obMVelfqxnjpGUf+oopPsnMzGcXa
BiPKjBMdaUJyMqq7ZR6CCubQOSi3aYCKfz1MSCJXwPXs4BQgXyQywtGOkWHPPZkqfMklx1rcQvU7
QMvv+7OZfAN2SPhG8xZdHlkuQ0GtxenZXQnCLrLfBL5m+S/m+kv3gR8uWhQLdmDNFe/h6auuQoPi
lliWnLdUfY/+e4qepo03Vdo56YnuYL6kAglgG1ecpbn2r+CusfFgDahp6hwtTx8tQrZbuf82BvKh
KfVIw0HbmSeHMSCnng40Zv0QKO84eOTd0zTvxcgCZlFlC8xA3rhtup2afOls57OjH1wM/hmkbDNQ
UNu93t1k7pXoh8OxNuaqjydhFrKWAqPXHAt9z4ClZlKMgRCZKYKEd4qC0vYuDgu02rtECvUT3A31
qnr/ZL6A/M4TUaYXveUL/SuYlSFi5KvXEOmCuW03OsJyn6f2ZA9b33vr9aZQmI/lX6P/08hLo2f8
Xez74RARF9Oto+gIz5gG3u5XZNRhruaAj3/F29Se6nbvqzu1etFjyxA9o+gpwd+kjNK1n659RPKy
RDXJWsPZJjkb4nWoPnhWk+KnrtbI8gabzNH0I0eCRLAEThJSjRmePELMNgpYO+Vc4pxMOYs72JDg
bCG1z0w4zyn0MEahc8rCwvZnkW0zq/oVL5gYHhQNs8J9ZGwzZcnR1uqPggwA9ItG+lexxg/JmKQD
nKFEAa3DT1YoG8KQfWktm0y7UKRymtj9pu4+8UE0EzOujafsGB46uKoj/6Uy46YC/qh7rML8mgZ9
3kbpjI6aTNW13RI4qv3qIlCBmqZH2xfDr5VtobLnRLWss51dDAYLxSaIbqJN44ftqm+6VB+eu80Y
VhRGHYpRqyIvw0N9tcuSXw1HUsf4N8RYaIS3fnzR3uWUP9EpSs8EtWWeW5bC9JD6bLV3dnzVk99W
Yb0vfw76T2H8lPlfiaA/myk9qYKboP9nxsMMg6voD1vpn8g8TOnDuuqqq0+4YDVViMQwP7hgWGWM
/qXJCDfxkpIllaw9e5M2a68GZbZUCPSxgFcth4ls+EsTX22bYfcrcA7JoyJ3AaqiDOMOiR2VfPaX
ONcWpW/xwy3KH773LzkcHEA1gjELyfhUMBUJWSbu+HFN0wVqQAilyRtHYffBSxOUT96BRDtKGLPy
x8hcL1mpxmrMCEe9hf7OgglNjVJtKv6iJEt3cdexxtZ7rmPqjwrcOCJcstEhk/HtlDgS2NCwj/pg
gwd9QyUlKFzyF5F1ixgQcU6MFsqVtUG+JOq0pgD2Ia21ERcFB2PiF6xRai4EXpkRKXxovVZ6MS70
MUIP4nx16fR0TPVRyBVDJpaV6vS2vU6wDs82l4CKwrlNs8PIr+TQPGKmbqGl7zsN22hvgw2KNrWm
8crmiDl+vMqgghjXRgwjzhnSdWqXW3OgNijynYeKPrXZEtvA9CRE30gBBlCVeVKdTMs77Yo23bWG
JdxYi0DODPQ75imydJRz5FvxS6HfiyAFNKGqrpJ4paX1dui1XS/FeOg+Jttzp7FwJYaUjhWBMERF
GUAICV6DR4tiYQZEW4CjdWkYzTLtCKGoCuKrDWVedBcIZKvJCg6K559ruz03AwQOZ6Tl3jXp1Qcq
3b0bZzp0FEdNAEgglhctpWlbDJsy/JJRDKQjdS18p1ZdZmGyT4lkLzO0KQbCYULdzO7ocdYrNOty
d8UgUFjH0R9WKaO9JgAigtRqZKmjwQCKmrecn4V8N8QFE5Mal8XqR8kSUVJvcTXCARufcZTh3Jl2
LRoOZcA02eyc6R4m/nzKiEbKSeQhzyvWx5lcNKiSx3Udf3e4whjZxGRKYPVb8VW6eYJRxRPWuPzH
B4ZMO1pgX4n/DIYhZIJCtVKR1/nLmH9RmhNSS6M7AlHHSDzXVYRdgOulbnQd8stMIr8MWkODYqxA
6GipuJaRVdTkzXQlUH5rQTYz5xFfNLNYlbrRG0BPeOXEDpcAoqbvrrKE/a9NOHdqs79gcuvSi1RN
yzwkqaz1d5oybuy6veJPnPJhhzxzJycjL5RyzLLmTAO81Empw1mDaxRSxEBOPfyEPLrIZPuVtvRM
xv4qNb+DHa56y7iD1zXs8aL6ybYr/JVOjlaDsbdJtF2pVzepjH6lhLgrU8h7637n3K2heJc9Mb1m
/x3V2bVQeHaoS7H593Z76qXh0CvKITOnQxAjMeaUbAJi9tiEOaawCWvjTw3fqSXZSGjw5QXCh4wU
pKRM3nVVcIiwthiIZKCgsa8OZLCBFh3JXOdcFGhipcGSHNaylYWvpmR1tAd09mZCsFCk9IukV8z9
8z6Mb2Mg/yWaBvgr7g618zco/bWz9XOuG5Bou7mpT6ue5O/M6OeOPBxxmKGKkKGNaTpCPMqLjh86
7Qx2CqigcySgRhjPPZ7p3pTAz1qfKB5w8qRvzdsBl2G7ZQgJjA4Zs3aIblLglUhPNSyvhNrAhNZ2
qV9eWwfzWaqrr3yMu616hLrPbVrmL7+fKmzUP4M0/ht6glEQKK5LsHM7rkyHqbzD+DBp24+qFOUG
Ip0kJ5ytjO1w53nT3QpTshvG8EwAIsImSf/ISfUNGhxxPSdoVhKwq7FvVbDlEEmzhENz1atVRPUy
mwpWNbpRbYropRFS5SCsBzxAXku4stVgpU/eRrOrdTVC7oW2guSzKaKtSkvbJqi+0J+kNut2O91M
gUG6UQ+tT1+Z0Ckced+RNuVpuO9gkBSsR1BX8Qkt7Tpc5300nwqc9k11lkeM41EA+MSf4SxZW1q/
M31Y+bI09wLzMwTKlXjpLOx5z8i+lft6WZktkZk4hOuOLizahTRsY5hvwOpcFALcefgXk4UlWVeQ
od5KvV2NLdanVt4o0XPoeLiVSrlM7fApBzU5H7TaUXCUFeWnRKSbbW3PQ1kIRLgcFmXSroUUgLF8
y4fG3JHsNQDyQ/w2fZbrOvuOqDr5RbXpwulnIiGBd/zk6OZ6aLkrBYLN5IbWi3nWddiV8MajhlHS
aV9LfN/GtNMDeWv46ra1oHuE0PUpECy2+3r01UO7SmAspchUgpEa24T00+/aIjqUUbjpQU4OCpJb
0AhYB71i3A8MGwOjWWlj60o+tCYjX0YQAtLGOdDV4M9a+1J5EH/bAUrtiogU4Z4VR3gwWu/YsJOv
hmmR2BJDvmFdRzUaoWYzsQK0mXqWoPCJjHeBKhFFqpizBtR+4isntQKscwzyTRK4nnYgPpn/DvQ1
/IeuPak5bTRzluZAFmgF9igMf4oBfR6489H5V2vPSrSR6TuXlpb3KuS7ZZzx1ijBbQgVhsAALbxd
xfy7Kr9DxlF+3DFkZ7BlfjaVOU8YHoyngHMsgDVZKtLMgtThBAqcVRaYkLKwAcsKDgrnhH+2dTY9
B7sffrXaScDrDY8ZirzRcXl12UNMNn3n4tAvaKA1hvrUNeIH0pmMliSv1hX4M+vtc9g2zM7ZsNNg
By05h7BMtPDc4B6jKmpG9O170rPw5FMH7QKCJ3zA2XoJgjh2a+mLfwnZC8HDzm4FF0+B39YiZreZ
OVySeu0gJt+l49kqF628mmhnqXwbErb16hErK76OOtlI3lHx35X+p2rIy2+W/i71q6nRu0LvlVHu
alc1/MfznvoQr79SsJa+9YTphu9oqtGM7dxQkOT2OVDCMgjnIPrbgWkZs3nTRTaOCUZmRRzHhwGV
lxFAH2dQkGFgkCzSWNqC3D9ecEf6MFu4hPhRGigcjQVtHWt2T6rulLwikwnSH38QRkCOxDh2o947
0JEq15i9l5JbzuzY7jCEhPjiepDNtfBHv2rCRlUKJC7rUszamAob07cGCLNgokZkj06Mj2R/WTFi
NPZFqY/Eyatm31EwcCzH8yA3FwlBPBXrOVNKyKh2Ft5p0FjIxc4qHFvMeGjC+XDRlZK4wFvEPmdo
sqXhJW7UCOds5ZrMr+2OfmFcI/0gEY0FMdkcMQ5ezXuBWib1ASRsBqTY34BNHpiwe5GGFqmZ+SYB
GtjenUtv/wYpl6LMNgzyjs4o2fAHlk53Pv7IDRG3tcRn5SslOUvq3YtSdhTvNPqV1ZfS0lCcvGFN
tq7jRhwVtnmI7K/CAA7k/+jjyU6P+E5YIVLITwVU4vBboN1ULG3tfmhPGTuYkfXVf/02nZydfvrh
R688MmB/E91SBwchKR+Zj+v7RRmV2v98+Wmq8ETuMUe1cm07tjANnn4zpUVCat4/TGtn8TUEXr01
pX9JQ5zwI4jPE20zQRmTduftsO1tIJ3D6ebDpmaAkqjvmKWDP738HPsrnGq2+pw0s8g0ZlyozMzZ
PEsvwqAQo1+DFHeTBCXkNbCUtRH28To67zaX3SlW8HDdKnQyVfI7kM7SKRy64Z+RGiz+WH2PEkbO
maQTVMWMtEhu6OAbFC+G+RUl/GiTD0STPCuGsu1vbEG4R9rBOhO7C2L6edgkc3Z4bm46l7FJluJR
aoNyIRhkjbLwqTXE6K22i5Xho2EcIHwpHXmwkFBj1KcIY9XFpAYLpkqYZQJsPNj/1GzhFOrakUgd
RM87mFypSjsfDW8TMG3yen07xMXCZJ9aSADNyEE1HUaSeu9GXME9RFw9GkgC4X+rhQ1/o5Tyvvf7
88A2LjF4WTA/pyR4DkG8pmcmvYgsp85mZX31I87LST+EerFSkG9IHqp5SgxLCVxbTl1+ajLHMzev
qJX7cplF5mKyE4QvymcRwjopB4LDId/Zy7E3Dn6FVysP2IAIAQQrGf/uQ7WwY4R6jH171B+UB/PC
jxZNeTWCmFRGUu0CNDehG0xs+bArewYKOwS+CQ20LEvQBmNX5Y8QDbzhmrcts2P4P8bOozlyJb2i
f+VF7zFCIpEwCr1ZdFmSRe+5QdDC20zYX6+Dp5EUI0UotNBoeshuksVC5mfuPTeoTligQY601t5b
wif+6gjdk1BRPKfeZrFRBThwQRyIWG0O+5qYK0ghyoUKBwihBMi0OOiBJw5g5JEFC6N6ZNWGBacp
dnCLNhoumFpHz6bd1pQ41GaJOU0kwGTVeGXSZVei8qgyyHcx2/9BbEcz78YxOreYAKHNFcClOr7e
NPrHFISnKvpDMPtAPVmxS/u6Z5a2ROUu3HTkl7iRu7OCeTeH5KvTZXtAKmlwdqoZj/OI7QVFhgnT
/QA60kbqmvoO4qUFF86l56FcZ/ddg3qLTXBomQQxspiDx0xk52UbHOlLerve+j3Rb5b/onW4tRlM
UqfzfwRV8DbJjtOiz5OA/M/NYp08GjqPsipn+TgzAwkB/9jUkjHB6d8jkyAXxcm4WpR/rPzZbpg6
5dN2xBeb++yHMCqGKXa44aOFSdNcQ6YN2MFJb1OvK+q8R1jMfpeItiR/8VsCit9SlvszTlG/v3b7
Z48tUR2dae8uV5+u9TbQ8+c21Yy47fL7DO8u5vwLJfK9vE3iy7jO2RIuA9+TvmqU9ZBm3RnzmXqX
k0Rd6fRybQ2bZtmG+HUmQlLqOwlQZtgX2fUAUqFIX53poRMffnEph29VHaf02bb2mXwISPCsDrl9
03WfZXC2jt3nejyz6eSkdcrGLQjzSDxFEIPbW9Xnu5JkFdF+5uzMUoPgLnjvxWk1HcXg0lGA2sFH
NaIIvwvZaChUhpG7Sk7ijenrXegTuv6aSLUZGeXl7OZG9Wmv3kwMTHu37M9TC99cSkH5FNqP2hIb
/h/Ae1gR6uCGaJawJajbtsKDWF54guwF1HG0gR70SUoST+AQtDXhRSSFd0QYswVbv0xZYp7wZ9aT
IQ3GOvE+pin6czmQs34vw5s5g7FPcWmAfeNAZAOBFMv2yq+e3biQ+sxwhFq5YjWf7gu2kQNeI+tK
CzR+ozmPO1JYMtgGccwAF+4+rMgaMkbnmG2Hf8+dWId5jxX3oQ579u/6IKrlMIVyN0422tRp3zT6
3pJvEce0z+AVTHkajhsZZqi/9CFs5X7woq2M0r0w7nbIg/3QtGiy3+RMWwIXJwyvdPoYOcnvJbwp
ah+pvg/lc9p3eA/sIOJQlfgeik/TY3jL+fZZ5U2aOhC0ujsS5kMsdXFd5+4No2F7LnjB11IDuwcZ
e2NIcAoq4hYZKZtccJOw6skmobGu0LmUyXwoI4b28WuF3ClDVhG7zw5aYVRWLelnS1sfZxOCR1G7
KYfPhNoiXch3nCcC2xHfY3ZtWrLNSNQgp7d0EG1VGNbZXNWs4UOOx8FmMm1QofxMVKAjqUfreZLB
rZ7Y/eJ/W9fs3TBzCz8ZNkRVwJpFLTs9R5up0cT+YaTkmzOYLXoyJgu2zimKFufCKXiUKa+tTeLw
P3DV0Yoe8vSpyVC/YeSgvDPWxTCAE/pq2JDVDsab8scxlN7idel7wpPiLUqzdaDa7IfO/+3SgS8T
0XVWemz8ZcedRS7QycDt9kgabeL+1I3BRaCxWDj9ISU4Yy5Bh7qNYLnBHqY4DXlCElQ/cAks1yDn
XpGClEyd1eyc16K6dHx9nfKN0xF3Gb2er/RN4brvc9leNkDBFnHtCtgwPo/Gb6fFF7Fe9Kqw9kvP
NaMZlXTTVTH2h6YnV6kQV3GY3LeDeFqdRzJF5Ohk6UVQ8FDYDbYQIuqdq/UJEJlzHGb7i/zuy6iO
wZkFx86eedAMjC8PzFp65Qmod3V7Pi7ezeJeRmHyseT1fcRgqrT0M/M6Js81JH4DUiLqv0A2Jkbf
F7WLggLgHF/VEvPnOhjsTX+Vh/CVspUX0F3FxFcXj2EPZCtEt1w8lmG287FF5dn01NcazAnVyvhS
AG3RlntWzOzIUUQhq8JcmM/7OtbXTtIgUi/0BQ/QaRAeOhOXMw1JshKvAiHGajOwulfbZ3elRki3
y4Vo8jMGqSiwEK2H3U3q0WsqbrC56y47GtE0I8vOK14Gt0OcEcsvHbR7FcfPbqyeIjHeReziQvuB
AIC7ghdptkBthczTfqcHx+NcCWgeCXj9HNE0GJcpWeFdqBkfWJYf7I7vuu6ulFjfB5SdlXioQ8Qw
Yn4MLeJcJoe2qUmLZ3/JDoFLZey5P2Ncn9lFuxdjuu/G6G6q/Se+7H3uxlcSRVTcIhYc0W5aBay6
kmLf88brMMSm11PKs/G67VLNqYPqN8Zw2DWQF5FyJ/Iz0SSHdeQG+dapKYJ90NzC8N8G5EHkPGwZ
e07d6pMPFYtOfd2aNXcx6vGZLZrsW7zEd3KZbpYMqxh2PqtDRb7iTRPC5BEQMYzPCmAnrCgHbjjh
pJf1sLwghaM+ny9556NNfLGxOxeMN1lb7mZS5HtFM7f49zkCCtvJwLnml/io9wFARa+6L+PygLPc
iucXg0ghS9w9GlcWveTKR93Dwhi/j4m+dJzTnIeXyjCJ65kS1xfRQmD4CMMUuqIHVtSbEP5IjsVW
fiw0cwJzVjTaP51d7MSojtkgL+ZcPhaxvVe9Omsatp5ktAL6R3mwL9P4QRhzhQ7iJ67drUzMmYEb
74/7gbfbQIQ6jPbCJGctSpEEbVZGuljuFPtFmY/EBPvRv0Pitx3a4qqjtknr0xxWLIhYeDCVhVl+
5mPlmlXMOLS8qQeyCdrocZ4qa0tBcj16JxEKIuNTwD+Cpo3ple31lMxkSaOLllN5FWT6dqqPxMjC
kZwi66qsgIRKBCkfQTAdJc/vUuI0BL6RsjUOiMbNueyrBYnLIk7tiC2utxHyqgt82M+q93+mH59g
UydgHuVeshkV0C+Y8G3c4Lobvbt5tW8a9b1O15w8unDYL7RJe9Mu/smO7KvanrFizgczAeLySMau
h5tVPNDSVY3WAhO6ugkq6HoVSCo3sPbS00fR6Jt4BMqAOVuEhdnTjPzWAANEHAEp9KEyyr0BTSDm
4QKccO8v28ENnusOK2jE/qbO9YaZBMq3ZRdcVRWy64B6NcacgG8ld9FFmeY+RKmWlqgN0BbKFzV0
+4nMA24r1n2Zt8mD/nxgBw3DXsw52JqQ0HNcHHnIRryP7vqWLiLrx21bzqeJlRCJ7++tISdOXwRV
eVShPslpOCskdGZmloPKTl2CNLMnzD24bCc8eieRoE+q2F+NioCc5sxYUH25dKwU1Y/HHN84G/LU
S3x9NZcgmQcN6wLTm6voqUCwmM2ffVPumzncgJKTkzmWS73P0U7NqUvUVQBbQIKZcDZD5+1te9g3
4NdrxS++ZNcV6YPtIn6pp20Jgb+cDjSTZ5rUXcOM3yPmW9OR48M8tQRT2XRlLYaFOn/1QSdqDEBg
TIO3NoDi/mJlNZ0U2giBIjlOtvyK92nhMf0rt9FqnETx12oDbuF1Ipsh2hI9H+LXM1BqZzDja9Xd
MNgkOWqkEVVMFdRKXMBVlzInkatkDRF2+246VFnIt1KaWkk6a5Xi2GhgOy6MwdjMpxhsBc1RSX71
kuCgHrL9sy/h6thc2CaEedNiHUS+ikiSmoHIlM+hO1UsuoPkbc4+9PIyrCOiEoyhh9EHnh8/5ntl
9duaIperC5dezb6x3gcSW6d3YbOGSruA+QwDd1uhzn5w0uRoiVvHI6mvSw00bQrERApSdnqH3Ody
DRskoqHuF3wIIR2YcGF9NVYznFUaR1+YIgNSPRBrD9b+VL/4XZBsXUm9njyXi/chM/NagITZCjvd
+guGX+O0fP0sfpNORulVieu0I+PHD3IUpQH8k9HiuwV85OSIObTr3HotkLMyYFhTA5pr+RHqXFEG
+giyKzuHRFM2V6I1NxoSZNymiHb7yt8bc7IirjDHnYKNX6LytAhUHZZ1q1LwJktceClLGjT7ivgR
WQjnmII7CduGU00g+g5ydJiZW2Xsiyk7JyWSo8flQxoqxSSE3yjOiVtEWjV5o89oO99qP9KnGnOh
47skd2Jltnz3ox19UK0TQY5R8SB8MiusvP8E2rcdCm+fC2cXOJiVGTBtAhqEKkU24H15wwoHSdMT
T9JKQfYA2jbR0UngcVH/Ym0mkz4IEcOmb8avrvPGeshdBWgnpuevT8loTplqj8XYUEV7CAn0Mp8C
/FtJMZzxwop9VlLzuNNNYPz7rIogdDjRAIouuw+T5NYX5S4v8eovnqRVNzbrEsQBeP4BTSIEHC3k
DCIgLG5a0aMED6Qe/JA49c9iPM2OwLHRmuCyzMFhGVD2NoEbo8PY2lEJqsD1P6oqY2XqAyiIJ+4Q
G1GvyoLzrmetmjT3zqR+pHdLIgdwRksR/RPfLDbc8cx7HoixdTzo/nzn2b1xSnhM0/tUEpnAJrk+
VC5kNJnwJonbB5k12FDUdHALHi6pxwvLH+QhrC5Sk5UXZR8dAp8xcunTY8WFPR6nMj61DeiVNI2Q
jW8D7s3NFMP5zGyg+FVBINhSFHsxJ4A+Ugn4PRp2psOnGDCp3sjZ7Q8dT1G7Jh6p7iPu/XwXJ8uq
QS+PuVrpNdAfJ2dZtvOCR9NbVU7kcok+HfemsqZd0ExfY1t+GodIDk9oWnSm+A5jejt77Ej9PiuW
gECuQn5HYClbj2V1H7Gzlbo8t1tEYj7zwzZoL0XeslTvoeGmOYCu3DfQwnBSBCwENvKJEvorNjUO
lnxB3iDeqxGJ9thss4rZWxerT900464DCWkrXqYevtYIqUQsZC6WxFPosnDg3uRoR0P27172ijv5
YfF7B6N6Sf9EEJq9sOaeRfSqEALUS/zZlShac0lSXYZ4OyzLl2bIvKNMo1NVs0jzgGe1M+DFzveO
ESuW7VDR0EnXvbchzLHrOwiyRRsfsD5jtOXYGPsb5cZSPLQLwqE5Br84pYukHl6ugpGZjh5G3LWC
WohIoTJ9VwWM1jF6GByYuQnrTVEjshxEvJsSQj0snnvXeB+ZM1xkHUkE1aKIUsQ44bQ/YxT9zIJ5
wERdkDaI59qcthTlQBWnsJL9K02rtfVt5Pih/RYx7ZkmJD2Z42zdeVVTOxiXUxmetxLcubD81xBu
3gCRRrv3eUAzIVX0zVlTcmExqNB3Cq+JGOYvIVsLtAnxglCzHB9UBBdYEdkLG5GCmiR8HDVPRjW9
ZR4242whF1a4/mXdPOSMp7xsEEi++XW4PuM/61BTFf8OfG8j6xgQv020sNURsiasKjrF2NQkRLlg
ZbEtdcnKpxhfhrDdKWBWUWnRsKGd7mOHyqY2eG+HBk2FbqkW7sK8vvBdQNeaGO4sT0HZDKhno9pH
izTup8ploTlngCcWeZoC6BZOk1wr9zWV4ACiCORotOq6A2IjICRkoKiFy6vRQsDw/enOyOYkXcfe
tgthpmy3tA/FxmEFHND0F0X7zJr2ugxqoMCRdeaA1A5796LmFefkZOaki+h+4M0D8xMqqyVxcCjd
bhd/O0VU8J7F/qxKLx3LXYhUuW3/eiVaN9s5nTzPe+ZGuiMsrTeIPJR10yKrKyi7mJ/iWehL7F0T
vY0fqB496F3LjKFAPIOFrSfoReE9HFu872sllBv1FGrEneFwJuIG3yny9y5m6iU6c1cIzD7aoVgp
uwUmE7geRFfCrV/dJGaLNsWY6vKUNqqD+kXo0LyYM5lqua0sTvYWV52aIxKxGb1YFdKbMXjLNCLF
ya5Y1Su3RQNyOSwEgjhByFjegjiHBDkecCHa0LrX15EQ+q2HCkx73Z1G7wNnic2SG9YvVdSxBZMM
6JKbzre/WQ7cB11HwGK4J9oX8X44luhBcdF5Hqe7L1AORn58TNnk1Jocsrwk2iHt+nOeS8yKCYY0
vRJ1JgcKBlzAOatQNw9hsEUB8FjY5iSMAltEJAhn9bmL+Jdm7aXiMWU7lm+SlKyPRtvdzraJGTbp
lxpILZidlp4PHC/bt3bTMS9uLXXkiWNTNvFWjyYw5AN7/yKLWTtgaHJqa1fnPh93BRo+dG/tTJxR
2H0iq2WyquE45pBykzp/GhymtJaHx1DRP/lxhKSX2dDA48OM5s4tqmI7YH6lAK8344ixKMz6mG2E
uAcjWvupvVFdWBBQzFyxIpsWxSJK6oxBfes0xFuKEIDEMuzwGM5RaW9N/6WqiCLQHV4Up1Sr4dj0
7HlU595XiPwHWQEqnwdvN5saFkJwG0/+GjC+QBsY2FYXSDYSbb9kksrIFWOOEBplXo+ilrp72TmV
ecE4l7sZ1AcvvpWNdjnIkC/liX/h9Wx/I1Zj/ZJ3G96kmLKHq8xmpO0ohW/bUWC2inNiGDAbstAa
LH05OeorWtg/DOrbmrXNvnVi+l8wJnM9dWyKs3KEIG/0Z2MhUFnClbFPp9LbL4hfF/aAKiwOlhc8
UzBAjUt5J7olYblW+ijyOWS4h5xpbsKrtLst7HbNAAEMlfT4hsZhemhgD7g5m25c5MQOOdmyuVtM
XuD5jLARushoVZo8qkDGR08ys0yH0DtkumCpNeCBCFv3LOJKPVlQ44oye5WVupk7m7jr9ivRXJlW
7vBvmI+0bhTvtAXqSPrYVGI+ddVNXEf8NmzmNP0EW80PIErRsg5xjbnKiYnIxCZhpyxEliplHggK
c6pjYn3hCoi55TggNjNYGLDl+mJ03EcdlYB4XLy9aWVXa63I+4YNfNbrBv/ihCd9rt/8bA1hLNkz
OHgoIO4yTrfjO+k0z+xdZo9yzsrg8AydYqAY3RaBjHANiAcnYt7Z5tNVMgTEykTS3Q1jfpl3hrFV
kF47+YQXi7orTtk7FJ0GntH3BMEwn27sN7Io0k3tOQ3P5YSrauy+MC+ijl2wGtmR3OV+Ys6jwrtt
jHmvh5xJG+q9g0bWMPQeXdnk3fg+EuKxrrFF0YaERSAOUU8FZzNtazjU3ZoMX5PF62zDInzVBOs1
CvhuCtMn1SdfvjTz3u5OS45FqKdQ/u2xYKbDATRlFE8kw4Cyp5nszKW1NNeT5eNulXmwdTIC2SLo
IpoOMYtKZkQjpiapmTDkIRrc+dyThsQeETJvCezr3KaAlzG81YoGuitQR2IOjNKK1V7cH0nD2ebS
guQi6Ht7h1jlMds0yLQ3YpIfk+xZk2I0CBfaTCuTu0YP5+Da350kxGjdsYLKq5D5MBcK1iFX0n6a
VQrXkT3gxo0NPNB7iFz03WkS/A50gCWwWcqtY+0qf34Zkg+rLV8rq301GcOCKMTJUqf6JUhizG2G
X3+s3UehHrIKuje0V+ICfc6j0exE7vwslK48xtwImdVtEtJOzQTDMDcyREpTHoq0PpZaQzrEZYD1
s7bwwNmh2M9kSWN5/K0T6BvRZTN2cFthc64fH2vKRGSGhHacxjUYz7hMynOEeVvQ0lEIzVc31lm2
Ki2SVZucRLh11FpfL0yVm9Xg3mv9RuT6p4+GyV6CCzEU27FXHXo1ihHGK9t+IMIyqKmQ51HcTzEL
clLcmR18uioQwLX47srwwysnYglnQimTFAkQA0m4GETbpmvJyxyRJRO5A7641oF8Q0n50SztvWf3
+4z50qYYby05rOpIDRqwfq4mEAYJey0dL8gGirUPnDBIS0Fet4GZkppDD7gBdYkewU2WGU4Sb9yH
MSyPObWIDe9ZwPqglnrnRJLbCKKyzWj9koEW2klYF+vMQFsTSE3cMydrfJwoVbmrLF5eP8PXnAfu
UVjcIuPoTKTPxsegDxBc2xKfVBDslwZnHKKvl6msPpKaedPSsSRBMvkc1BrLmXuwpoywzyBk5cHM
Ma2i41+fZ9J4R8zzXV3aDzJ2HthgfGJQv+gVlbUjaQvL6q8u6ZgkFS8zu8hhzXd3YFTa2U/ce9e6
vc8YFACo4U02L8NLay3flUQVY2NRjPLHaaT3cTvzWEsc3RVlmV7YBeW3TuuSDli81SQ7Bm29DReY
ABUTgr5UaEpCdTAQZUv+9d/e+pWlBR3K5jaZ2YYQjrEwLFpJK3m+bYRFf+uMh8AiZkBKLHhZiObA
tjmt+FvMqz504n6WqFnTNHlJyhBy7b0a8XG6XuFtQ4Xsrk5xTzbIDLm4WP6y7OQo6Pog3raJfvOw
l1UJ/uFWIstMvOFzbKxHHWbJoX7uo2wie+2EF+DdSxZaTA2kpWVtkNSMoOJkhKkY5t+keDirasZJ
6X2YoT/Rsx5zBJBInHKX8m/T91g7AWhcuMMQ7wC8ggXyXQLi7Zrk3hN2wu/BJLepa5+bvMfcTQFT
K2gFTq9dnMiIhvIpjHelx9WS7IxH6qWPGaGJwmMb0rg0Y1DulOLi9te3lFEP+HavnWjU23LgdxYG
5lEOCMgW/9O2lMN2C+I4Z5Wa30yMl1Rh19vEhi/J7VOAgiqvZE5zOfeivGhH81KGj2XsnudVtSnQ
qc1exm03FYwBMYXX7ECLqp53S0snXkzNT9/5LyI+dpG84Tu6yGMMipOHsA1CMfPrdF/PE6VHz4hm
zMW3JI00Muz3lrA+T8N5nUKCQ7MG/yh9xFH5CDV9oRjsZTxt/YgiWQ4U20kcsY+ati1cU9f3XrrR
haYq3XrLjTSx3nfYY3J1sdfjzNXDvJF8S8yH43hHFP2Dshlisut8jKH5EIUys+dYlXyqeDEBw5Fu
qkf20124KYeUd7yZrW1Lz740IkK+MH45FmddF9MMTct89BqQj53Pu61v6PxdjxVnn1yogtpjSoP2
d2wXDT/9WoGJfZNYT3ZIHVglDa2MkEejxpXSgaojIp6G1Uy2YbKMc1nUP0uHmKMsBc280g9ejpwI
wcCxnuRlyKGOY5JXpo145TxZYPUrdwvxLSBERwidTcDgvADjUzIRbds0ODQwMKcG51Sh9hM0B5nY
N5WLULyJLHhJE2GVvYGT0sCSbWx2L0bNu6kjLZZaUKTVzk+aCGHhW6EfF0XZn+cSx5wD9EBiWcUN
yrOm2KFWJVB9DUWj6moECzzTjVufi4mQZxOjPbK0f0ZrvY1L3o6FyyxkzOAVJTETo9GwLWIUhydi
Rb7FAQLGah6fAsf3zxuafT9jPs2IPFtQunpY6XVfZZd6sO4M59ghn9p32bJuEz7/rvL6+mJina8z
ye/LrqlYxXwf+3V9Fk7+RdvXq8D6uqpt/zxlgblRtbiYE86qJom7I/Xh0erIhI4rhrx2ZNEqkAJV
xNBp1ez6+0VzfMlieg1ttK2e3ya/wzoIGOBjQ0P4u1MZj0fqQDuue9gdI+9MVl72NbyDbDtVGM66
kAiLevxaGko9E7U3vYWpKWetWQdkPdbEzVQ5ery0N/rc7dVtMA/1fYUYjSV+zwrril4Hsr4NDjlK
cHmYAyf+vLMrQsWW5pXZFmWWDJjZUKLPCzZPu8DPyIVPdGH3G8UNv9HmnjFUQD8bvKpIXKmZv5Uo
QaPc+ZsakcIG+8yRkSSO1v2QEJox2W2PrIRh0dJM6LgUqZY5DfqUJEdHeQD6hP2qE2mhLOjPl6j7
rlbtQnbmZ3SaVQHq109XUOdIlSR/R7VDNTNHUAmaYRfxVMr8LPf4c+DAEofJ0e3Q83N+kSXa5u6z
QKnZWzxmdqpm9rX9D/OcBQ0X2EeO2gpRdFieDNm6wSj2ZVMfTSm/lnohFrDkhA+tXZz7d3ZJios7
rajGxP4cDaCkepSXo0DuK6rvKG7GzTTBR5aYDh1Aj0qkLH5mxLAJHXEr6oKs2+bQqABpbK5Zelbp
RQEGBIwyjprG9x+UqttD7k5bOCXxUVMhIxgJf3KetN0Sv8qsq47xkK/fMm0yrdZtE0tWo6ObHWoj
yQcn4AFpl+VsdVKSUyut8ig9xG6tmYpNA4AtYGxMsi+l8hx8YqyqBgE1Jyg+eVeBCFsGzv5q2cyx
C3xeYYKL6fbEOKK41yUPveZw6TQKfp5sooAG/B4TDbOlJpS2NCswrNG4RSXojpxpyu+go4aR1Uwg
QJJrbN/NPsrNm93TG6VD8rQkQ3dMieVSzE60z5A2jZrLEh9d0iKTjRdkBfM8j5uxJTEntx6KielN
oFt55O5hHyiqXUx0eFdmy2XqClzz8XIO72WHm4Jc1Cr8zIKnqYVA7dloN5o4v4nT4aGcAyhWtcP6
BTVv5XMuLdUqzyzK90Z0l0PKRkaUvG1aJwOHUt0mBZp2J1yt9Il8NF52mOT81FfeZynol6IcRaY7
sbOHxdQTVjNmvDHZgZQL2DrFMjdBMoD66ceOIKWXkgQWH0lHGE6r1a5PtxmLukMcvnJkmo2g9cJK
w3Cqr/JNGHSvauL+loqjXgvvJTG2uGh99HiORjGfOu/cVfvJBeCpXBgCedKgpUIyV1jJaxtTeeXD
Xga63tbhdlTIJz3a2Lqj0CYcN+AmC0fibxLoWzFwRatjX5AEwNvXuwVHzN5ljU8S6kVa9PNxoQvb
8NlnqkKEWXKewPZQP8gQiwEQy1ihBJ8M+uX5sfWi/pDxrP4O+vYsVxGzwJDuF7fkTeV7j6LwzE4t
OTvHxN0lMdyY3iJ81Ue4buIl24XwOaYkAv/ouWz34v4uL1ChYsGY6hkqpv81SUawOqz3ncK0McfR
w5QokpYKLhq3T74bRyvmldb5GEfE0GcYZIg1TLqI23pm+JFPRG86VNbQ6mnlup6xY3jnlLSlkSl4
9ROUPoM3t4d2OkWhP3Kj2yDw3YAgtjLY9e26xeuK6DAvDM7mCk9FkJftMbJ3Qz1fziGevrpyzzyn
H88AnVwP9pNZKlLQhwohfs0FghmLEYBf70EFqYYnqiOoUxNOBfLgcwJg2xbtDwvGbCdj66hGBwZw
yGyVfsg90jvgzGZYnKbq1teQFxpMAPjr0VPO14nbeueoKIezZe6+M1QfsEwLazuP9HaJeGQC26Gw
NJwI1MKDUWQZ2ttoTkm88JJdMxr06+QQS8uP+JziZqnNsE9RdvuAm0zI64l4jEiLsdrJRDyXSVPt
2DpavhcS5KfvJiLWNIQZUjFIxvZRoS6F+U6pes6FP9xapHRsuyJ8yaPoI9ZddpKGrIjYT6Kz1Gog
oCCUK1wC0fDToeKrOeETh9mnJ+L9UtSMhgYadF18ol0AT+o44BvcqT16QfiVj95ZxuPIuaSvR7Jq
ersA52mho2fF4W/78KJ0+RpOoC6SAKqJmlPJhtEHemTZ4N+WztolZf4QzA6w+hkkdZ18dgOyviof
wI7xtBe2CoGIT2ded5G4Y3wzLbizF6pZhHgF9xQ5QXHOvjnGCVPW1bU72uV2ShhcRvgBzrvJ4B/k
BnOYZGHlm4EmoF4bYSQc/AGot2ncox8M5Vah4Cpc+A+OEwEdqhhSM5vwfCitXtNhKmUhiiMqf/UE
RYTbO+PW8/W0l2X90n2mS3iIJR4WjUt3GJpdOd8tYZruAoTlW4dXM8hhKsQpeXFxlW6XBvkSF/I7
z/07wWE5VfX0Pbsu+U0W/qCF/XIorOaUWBSpFkSInAVQ7ixXVedvzWdXKLlXnn5ws+q04O9celbr
2JnYD5Is5n4IbKK7QOdQua3pbl4uA02/WLcL8LsCMdOE3loAYKxjIe9Duno3IdRBZeqU9zSYqTte
Ggsirlwl2bNCRk1bach4plbskbQxwvSdzcoNsZyvcp1sY9QDs1N8ZLjBETuAo+PiX5XHKEUTtJmh
YQpTZcivtCe9I51GEuLuCnW7nHPKHzOflSrzUSZiqrrVjrxsF0n5OaLEWHuYAgUmFjla+bp1lm0C
S9UV0w3eq1dX+TVnYIK3XDWQ7zo0gyNs95AXptbDWRmJmWf6puiRvC8WBhoTuXBTI2TqBpjpKhOz
sy4CFjjt29wzCEiTczSu4JyjmoG6CHANjB24dxTcYUxYj4vkvY943UqRVzjlO5ihmQC9CEkwVxwP
KOYIo0lrvc86jo9x0UwmgpLjImL/ic9uLzv0U23LxNMkFKKwaRF+0kY300h+ICoxX3TxYW7MY95C
aMLuOWzLjv82auexY2+SaF3tBr+6sgDGbbts1yJR2yKrThFbcB2lYalPdrInfzg+DdClObk6FI09
lLSO0Y6VHpqY0yf0yvGYJebaHXyOqcpDOekFD1FcImI3jEb6FmzL3E2n3PGXo2ez3MWJbP3+9ce/
/P3f/uVz+tf4u76pCxaNlf77v/HnT8yEXRojO/znP/79uLvb/fU3/usz/scnHL7rq/fyW/+fn3R5
v3/4n5+wfhv/9Y/yZf/xbW3fzfs//WHHFWLm2/4bbtW37gvz1zfAD7B+5v/3g398//WvPMzN95+/
Pte2Yv3X4rSufv3jQ2dff/5yHPnXK/QfL9D67//jg+tP+Oev+zE1y3dXvFdf/+tvfb9r8+cvYf/N
DYXrhRLUkAxZUv76Y/xeP6L+FipSvMLQ8Tybhm/9CJedSf785fp/C2wlmdcL/pLjOs6vP3Td//Uh
9beAviAM6BGVDG1P/vrPn/6ffn3//ev8o+oRuKWV0fw4rrB//dH8x+95/fl8W/Ak2xzRfGvrSMxb
P/75fpdWMZ8v/p2981iOXMm27A8VytyhHJiSoSOoNScwMpmEFg7hEF/fC9X9XldNnlnPe8K6lfdm
JhkRAPycvffa/0B3wwSJ0RTBisMzSz9qUesEAy3/RCb1drG++76FohRE8lQEWGpLNyGIEdnzlRHk
S57juF5udWSDi65ayWaYNUroM13bj1mPpdKjV731pNpiJwJxKIKfAKsqu1DyLekTek/EWeZPsmix
rQwDKBvq984s9bFthj0JPvBOEya3rlE1GHfEU1HgYGNTNVzZrR/u3RWNAsLvQAhkuRnihUx8QFar
cBV2s2pvtSgvnES8awx83jad7GlnWzbx8JWEXVn3TRp5h0UytQR6PuDN6s+dLvdDkd7omCQCWVJr
gyQJ6lQTGhkteIPSLl8qw7pbdzwvqrlYUPfhRGtDBQRD8dXZtsFjpVk/7Ja4/Lb9kAdoNO1jf6JV
fXE5F9h/Gx0V22QY8Di5z4NPzNdh1+M3AsPI5NNpUmS0Zpg/ZY7RPnUp8b5Iv1/DiWrtyAtOOG/S
p1EGFkeO0eXOv1yrfvU02QiNjZV/D7qB/2zG98m3KKoC5hnENQN619LokfG9FTZmt7bY6aF7nTL9
AWMNNA8veqchI6G9cFLCrdQ36UkkWL5qO7qdck74wh0r2hCW4+QBQE9YWeIbuXjqK7VX8+dCBon7
4WbCSCqQNHD3Ihn6uFJGWcBptCY6j9rGp3sLADAncU4Kkb5io8K5lF0s03r3yIXFsSBg5w5DKLfN
AVDuGS82SY3QD7Zz8u225bzNpfuoPczVGuxNmREELZ1tus6zEitDEVfOLmnw97lO8hIBfDwU3E0X
mcrbvu+f2y61KZ7D0BDH8zZ+155HrIbcg0lLfL0tJwtcSk9BN30GZUfSJDFq69r5iXMn2Y9ZxIC7
RXdv0VvA8+gsbA46FsusvZncaa9Xqm1XhudmqkZizvOtg/9fuyuldwSVkE+MWYwiyd4Zq1WvemsG
xYZ/xQ/2kiZmgvz6FHb2k3Sa6lY34rZLaADLXBrYWKzx+HXRdnNAgwVsFQFydWOjpO90a97SGftj
qkI6RrA8d967ciFSuZ5z7uvwJS+L6cGDdLFOaT1SDtU+Nra6Um50z27VXhtwgesRxhkAe0zKeRBW
8qmtB3th69V34tXmEQ13FfjAbHZdU43nZOnRZlr/dgSLePB6gx+jm5pr/10UuDUM7jMmzoAdxECj
fGD64DCCLhrx+ZbynJZEnDszgZAY6tXmjxpQ5hgokPIC5a3lqzG8vGZ+KEma81NJRJH1rNE+Wnxy
ZJehFUwMQj7k0Guh/avKCvwVtPARCSfbW43+MIt/ZgdhDm7fPND3+Hcqe+ZoPTmXxluanQSVsOkh
h25bi7eyxVhKVO6eTxqJiC4+L11V3xRYtjh1Yc2YUMZ8fL+es4l8xOZIslqiSqatQpf8zE/T0NJL
nXd97qA/XC0WASpdcA/pY87q04q1zGOkLOgLOefB4Tip6NvBoBYal67qwH/J3Pq29CjT7OVy6xFj
v3ZRyImRUC/F8owUGJGPSQsgagNUygCclLLHaOtxy4qXPj30M3QKOgQAK5OGbHqU6tRpdq4c3sqs
+U74LXS5rCb3u8Qy5BbyMNj7Xnm3CBq7Etl/1rGPoaInHD9DQ01AHWy8gDAg9oRkbh8xonD3z/GW
pRM9QSY7iMF+JaBXTsV4Im3jw/UJIvADU7fzJ2oaBluw+M68rSyJwDjrvWHkbZO9nR3U4PwoCdvS
R8cu1+xYNHLYm4mbFtXWrmtvMwNh3aipfnMHqnlzBS5fdTdSTywo4x0wFn7gkKEpDeR9iuq+S+p5
ZL9h0NgWj1W8IvYlk30S/m0y/ruJFQxeyOUrFMpsi7A9BWVi6GAkr9aa6W0VkWZgjrrhVDmnAZBu
ld4Z+mNUiwMzasitLP1w8oHh8eKn6U4VebR1QZMlVm8omWN3XTQk29ZocMSBFY2W7q6Ifjt/2Tr8
cu0R9KktZhyHaLnqs+hEF2uPcXQ/VxPbziIDmy6wmEaKmTWJGILgsgCzVxhqfPbLXgtQvkAztEpo
IaKb2U4obEIxCNlcgZbOtB9++PrPbM2nOTY3ZVhZj1E1fraW8q4bBx07bZ3+Ka8hmlVhcPEWLAr8
uw1m+BOsiGofzQQwlbweI2w8E8ui66zr3wNvOnJb7DYi4vnbFdajkePPer3jqmA3jtc5cqJkn+fp
xkpJ2E/SfS6DjuBPTBGYlY9sNfGUZQYlMrbqY7p6XueO/WJUw+4E3Hwl5o4gDgr01l8wp3Q00GX1
pp8dMBRdsaEvgE9VSc1lX7M26yRXcz0LoD+rMN6wMfVT8+5AXVEIT7l6s1scjlOGmNM2mFZaJ7id
VzvK6k+aOkGP0jxURwuvIJ8674t0xK5ySa4lo/ibM0arnLqXKBjJAePHWA28XhDY2CHiTbRI4pH2
+JrUgX2abZZcgd3+9TTEJFYwKOzeb9b2D56aD4b/HzYVhT78Q+2hLeB/W677ySmJcMFLC3lIXSfx
0Gz4T7+zzD20rGcPuLqiW/JhZ0yVnEccHW9i1KKJqt2Nozz4O31PsLganmcXrLBgqNqpmYFc8Xkd
JjAfZXRjcyILpMsshPy3H0IS7NZodtxriP5K7wgdx1AKuDzhev0wvFy6A7Q/Y0njSbzaOVl5jszZ
boSRdBqF3NsJZyIMYleZ+hq592wcTgfIJEiTp5IBjZQx6UYDVIAemVNC/muL173guUcPj48CvC8L
Ca//RlgkaaSrL9qThgCCfROUwX04J2i7IX3OMHrGDqBRpmpKhCQBPzOrw7AwwvrrAxL4BSatR8Td
8cxw9iUt1n78vMlG2QevRNQlenjdLjyHi7bmhAACt8L0PjaY+Xn+36aToBcBOKFvT9MBoDZ7qlkf
HWINyDnXeIF3tt10ZzkmLYb/iWhUiUWjmqYb36ov2josxocY3fgtKzO0mhHP1ZVyedIHJXt9xJDs
iowxC4ELf/M91yK3WIylVxytXHIy074DE5ynXUNDU+iTugPmVtjqyMojfWwL8WyM9T1ELta9hSXE
XKJJeRVpTdd0983ihNzwfF58/ctyLXhUjRUQD4rtTYXzyDVJ8cAZD7CwM3cw1bmUkvyGztFEBskx
rfEHOs74k6TLfaHkz6wW8OJTgPxbABatBspMxyfcBh1eLVoF4+KNVVL1llrmyaUCh/XaepUWiXUS
IMz9yLd4P/s/0uvAOJenJvQ+dMDqwWQO/BoaYFbEaBeg65S+Y7Z55SCjEaRBL9rOXA24gap2Rac2
e+WfalpvKjd+QdauV27PeOX4aMhp5eDKYqXe8qh0o0/fFTyE7Q5VwRdYmZbiGvGLUT0hHmX1g3M9
uvyaYfOT+7RKBCRxObd5R5DVNKE1vKNsHRvP9fYcRksWmTgO4giLRE3Jh5SiOoeysre1JAfTeCGb
SIbqi5vWy3Vcjj4yNhXbisSoFwbJlhRg96gb77FrigEzN6+QbwKBgOjFN864nFGagwfrtvfKY6M9
hPGZBcdYD/vJGx8SSQ9UoUDFNJQhmJKaCwd1Nc+cP4KDInuG98C3/obkbLySjgucWV+SBOuppeev
gyhFN9Z80Un1rbTPXlqE923cQetEDgwAN+2kC0lsGubn3rOIq8M8GhcQCMOwwASzDlUZnJYyju+1
1vaWU8mDxC685MgmbBN4LlFiG0GtaQr5ZIp649IjRt23ZPIavfm0cAQPMsnSZ0Jkxy5ILSsAGuX+
rOPi0NZn7W6CuRofXMW2ZFoGJhoZWQcB1NBqCOENjvOj2fcSsOQMFNn3sidHmxWpggzV460e2UAn
tvwo+ZhfqWTFohvqakqWQ1qCWQqAok0FLTCNusSCAssYI8888r1DltoFhV714vy+rcWhDrHPJHVb
UVZGsLwplpeWj1FshM/gK14TWZAhYM+SjjyccNUmV04AyGgheRwqoDtYlPJZQ24tos/Wa+1th0u8
8sw3exd/Z7EF88fKMP6hx+WOzYkAa/NgsKau8lM6jM5emiXZkBr2uo4VT5X90oLtUMLgmPxilK45
x8C16Q1+LVa428xHl0tixrpU6U0yz2CU2vE0cJI7ze9xhllpSsFTF2p6G8R4UpTDFdz2cOqIKQRE
w4zI3LxJZYzpuWYl2pX1XekrcIFOf/aU4LvgVfeGIUKFp4CnrPz2kszqteaTnIKB4UqyaF7KR1p7
PD4X9hJ9aDfWZEPIBxluFINuB9YH3MX7howVBTrYl3eO7T8GInlLy5EhCs24wYuyqaf+JIKK4+FT
XMD58YLJwiqdnfxgZClnBX9YU1s8SdBelopPQlP8WDFL48DTcGTb/jjDkdoj8RBRkmee3C+x4oRg
eKKatiM12iEnj+OM74gXh7UcwZaeUtyMS3Zb19wmtUXSR7Q5SM2EHviMTOFfSQNfZvd3pP1yC++3
PU97RC445hZRZE5AE4+77Dy0LkkP4ixBKt7bcngmS7pukRVnqsH/tQJuJWHh6y1Cw7sF9LhFYd/5
3nQai5gWdp7Swr/xKwDpg8Y8aiQJB7BzxZwdmhHxS8szsbXuHNbqMy8fu5A6sStcX+PR76geFymT
RtOjIlX18oMptD7ilIQUzxIK8LMXMPSb4yBeQrOGdZ3fkhu7vQCva0X+6+azs8cQsLUSwOYdRyPu
BjQgwzgKGrGrRrPswhZsKDH7aPap3aHzhpcbHd0HfyID3W1I/N24NhbvOsI1FU9IDnJZywMoMW3i
x3HaZ6HX32COOlXG+pld+eFYwfPggf2A3sXgz77nihD7iVXlrin7PzNUthDBEbGyykBTl0HzuYpp
tcT0u5qXPPu+pjIGD8nO7trzPAR8Q6uWkYa/TNJE4PH1XFdRGiJ/lVt3aJ64Ln97Illo5AY1h06k
qqSPKlY0x0cpm07h/xlTjNRV/sZOlUQubcKKMaOKbb3D+cDZlIe1A14QWSD6lREovDL71CO1ErX/
XHldxARqI9QnuHEbQvIjTP8247RkOTlc1khuF0pg+Vlzn6fBMBR3yUwPT8otOPWRDGYrAb05Jpfc
vTbFxNBbpS9hgAVfpbS4OWXxahJMYNNofiCWkY9yIwpxuk+nc0bKL/RlKnFizbGHVx0hnD2htc2s
ix58/8I+rGblyL+VL8bSn60b3APxuQmtjD5iBwuv3St7k6HRdBUXTeFTc5a7f4qKSFrpgLEDQojy
Wd/Q8MXbHNrtjpCAARWmbXLyzfNkgcLKwZj4/exeZtrclrpj0RKHGHDpeytlRWJreKaeulxOaInc
5ljhj7G7n2f2L26R8Dhts+M4Qqi1A/zGAaGdoiTRnpsK30JxjwX9k8cu9G988f5qdR+9GAeJjYSW
SPIRLewHjzKz8piQOIEew8htASquLEEox7seYqfYKdMdp7jeTPSJ+tipMlG8Di5BBWtYvlaAmCkd
eWEftbcAKTmNCve1R1N4EZrTLKLmlHtWQSVMdlbeGl/9l+9qKbe16j8Tt533ak35VA7vP9YNRmA7
+l6S6H6Y9+7SDE9taRjkJjjxlUd6Cqu3f8hTx7k21I8aUvRElmkxsd2akSD+Xc1VaVmcVJ4+Jt0Q
7CcXcTlgPHDJXmCWLzZJTmIjMKyUbNES64juIzlEW4WZ/Ep79a/D03qffevCXk6s/VATNiInwZTL
mTyqrkNiNbTpWuFduZhLWAwfanbzXWop7rkK3lb1nOl+OYGMt1VV3QDy9/sqp16EQJ4nnPdlAtIz
TgWNhW21+lnH395Sn0vlPyYiYME3PFXsWzfsdSggeVvl9LyBL+lqisvRS/mWgscw0nuX0Of9uhu6
aidELzuY9rIU5gbvHfZZ0amNZWBPA8fjvLxw0XC5NbhlaSGew0016S03OsI0oUXBcxE/F1ZH3Z10
4lM1iqeEANq8cELHfhttorTOGDZbDPJ4kw695T6k41viNMgtTbFjBW6uP5j6qVBT9fivz5WkA2/T
Q7S/EvBw4qJkETAD0Syg8cNoXJW1kafLQFWdQ9NIHdTnIUwmANAM227velcj2vFVuYh6S8EWjYyO
oqgzIjpfKKukGGaoDmQb7a1ZF4S2S8xtJJtX5iS7hmbbNbDMGkGfezgR1yCicY3f4HFpkmcZpmcc
fxU7GrzzMq7LTdakmzinB9cxHTdOtL4wa/fdmHPUiZvXINJ/ysR/W8AUTjMu8g7qJ/1naxI7vFGa
5b29+pJiguw1FQRrniXnfFfox4HydVkp7Ce6AUjSJR/+yh61aX5JJX7PYT3sgJpwaFkYSMclo/z0
JauqpbIbHI2a+O1Co1Fplusycd5z/cCEe1MtTv6ssMaONcedEZcjn6bfCZQ5AengfZDR09wpZ1MQ
VwXCRQY3CnZtq7bNWjphDQEnTlhiYXeq5E3c+fbdMlGNXhPh8SBBn8vOo6c6fGl6iQkqU7/5LDdC
c0Pzgx5Mnmu9LXG3izz6bBhT00PZvpdL8Ol21dea+jRGtxthmQ89hDs7LCkYGwMex1L3TIfqNFX+
37r3MOG0BkOFSDBApC+qWTifDbeM7TWrjuTExrO8bjwsXNbSkzgD3rRI3cFuy1H/vQR0l2CzPY4N
gZ16ZGPLncfIgBq7FbaPSSROQvvaKorHbirMOTbBY15TTz4OHFXwAHCvmfjeXDAFc908ydg+ySZ5
l8QKHA1/BKOpU1FsSdS5GoOzNTvzu8ClYorsh0izehKK5PhQjUSf2B7lcehveG9Zf2X2tZf24zcL
tMEttopnRlRk+kLeI4br3rILAKu1V6N6Tc1q7aHCPQ64pVXLZza1Kbul8S7WjU1r9fDqCzpezDyl
PDi45CndaIFqslESFpEDhsXlzjSvumjG/Wgnr12Gby9VXf7o5fFLV7Xf069I1K5tChpc05cmdMpL
pRDtF9nEzMpBvZu5IUoJ5qEN/WTnCdPw8OrpqB7e2t5JTxbD4NZe6Bj0R+ttTkG6T723RV93d5WF
lu0AFLshv8IV7RkalsfyoOh52uakNIkkskJ342F6L9fSKKpX6so6jBDDlw65mU9Hd2cigoqp/ixr
uWH1VV6aTuKLaQ6NKL29llF/U+Dac71NrjvzEJWUHRVxRGNX3BOB5CXJ8iigJXvEvM0aC0PmorGi
Oq+tGXezp2+6JTomZf0XaDCFwQWfqzGMAlRqSUHN2DnbPjQpbsPbiKQt+hUGTZxgbHrSfEuYDcF9
wF/ZVeVyXX0pAc+5GSGYzF9THY07P5DfXkb4bTS0hWAlRDZyQDJokH1tC4c/g0Dhj5T2MWG5bGsa
uWpIcv5ld2ORTqgpak1wlmXshYWgX4nAjXOdygFSmm0dWJ7oG0JpT0XCmk9xcHBmmI/sy1/duv2T
N5TNDXVNmi9jwaID0oI655yST81tE3HPnfyczPD85JjKO3oZK0asZS3tUCQPovKhcc0dhvHnlssR
+CgpXFSH5uQgqN65ZAl3jQ1wJu3tl7w4tMZgASqJM3mN4u3iGVwlDpW6TfRhqE7dWibCww0zceuh
J1VcTBOntJRIQCfcn3S9gp3MIf7hrPV9GfaEUmMeVcdkiMq9zpxnu5yJTU7LG+5ueqJ/c6d5TDx9
i7GWLDQHmmuZq++x+cnWxR+51y5Jc4K71aPCL+1F1S38h0nTGlAXj81U/jV+t6v6Gv1niD5kTS4w
VUifDgwysXLaZqd5HsJivEqXASKpE1yCnu1JGJvXzve28Mdu/A8GEFvgWQ9g3bNVYFCeq0ej8dH4
NYf1aCfC6Rj681H5+aFfMyNV6/5xym3qQFvot87C4aCjVSod3Hc+0vNc88LSbuh4tzj5hm1q6q8o
CAGG1cGtbIB/WBuud9qfl29i65tGZLd1Be2hLEd8dhOhJh+fUXXf+SSzmpDbr1PlxwAW7u2oGJdR
Z7rcJDtgaCkJ9ta6j9Yfsg+GvWOBBGiDkMqyqlleVXQik0wLVGk8Vtio3lMj5lOc9x+G3sglM9mp
B9Eys6q8GfhG96LMjgiIx7lUyY0bdB8ChuwpYcToxhlPlJ9g/EIbYrJPa4yfZhO7xCxdwEsHOr84
xhModRWvkmBfdm7boDp3eQxAtidlbTk0EzumbjaqI3DqW6o7ARGor13PbTed1rBz/Sdc4F+BDCjf
cPRzpmiV84E9ejPV6K4LxpSyQI7Gdt5BJKF4BSHoDNzshuMqoboMtzEemZQDUeIJ6rOC/NTO091c
ONBvORsLzuJHHUL99s3HElwn+D3JoIAWrZuJExCO1l3nEU1HUimgn/R9TW5uVBGHGmistjci1Me3
LojhubaWLaAOlD7PITcgGD3bsoaF58pLnUH1j2M1nGYLGzv+J7ZanF2bWsCMS3jMwwmE9kVARvZw
OGNE7zDrT5nTv4gkOnGYEjthYRHtMDhC8J4OpaGU14vxNbZQMa/NPBDq5m/n5ggzjUfDmcMgiAyI
WHQXOdfZyCc8b9A/oyRSRJDsl2GqUQ5y2OfRGG9CmwFSA0dJAzu/xDaMtR4iYiEQXfHgotgEkAGZ
q5li6AcU40I+I67j23Dgrj/Z1q4OyqdUgOZsfWb8piWyL32cRKknvievqrdOhUaKbK8OfCgODqaf
XW5FNxEJyxN5GpdT9sGdS7lbzQVqSRqy/4B7u0G/FrN6StL+eYHSu/G85Dt901i1r40TGJa1U0e1
HzN3kX+7NuKQanBlh4n94VEQsnCfIup/heTbNSdsEf6PtH7zWgQb09KUF8w/the+oRdgAbOWz6EL
4q1yfPzszT4Z1gRysuwSWWM/M3CTJyz1w9Ru7D6jo5GkY5rG+tPPOA4OBRGy0Iw/c/lb6/yvX0wv
kof64oJM76OvhvPFkiM1+hpLvBmyHcfNFpzaWsbLC93JDLZJlb+WfvPlLWV5crryr++bUz14M2kg
XPGJ5Sz8PPw0dE3DAjSsrzO2sKl+Yy3DlOvEr62oXnPqZq1ccQvJYShG03RULWgkOwaCk7F5wrqu
4qPILB7obbDpi7i8q2wChT6Pr0g630OgTnnu/w3dxd3mAAmtpAsg/6IUojoGg2uBCeJpNPO6VVOx
FR6hY6YWQu+E8cbJhfLsCcRWbL9ZbTFasuzsg7UPweBKVov/jK0VrN5CPBA0CcSReG3ZyLduMqGL
6JLwiNUxtOF7n5HLtQdyj1rZK6H7nK1VdOTYHBx40T+NwyVqZRJ1NkQWdRHhx261ZeNVcOyfEUn/
tLZv9tP8a4X6u2Zji/mWk6+JhbwZR7In6fC3rO1PIjQEdteda+jSTcdmzFmd3EHzPVTRA4uiGyvK
S8xwHbs6hP9mLcuzh5XQQ8ihSA9KEP0ZwmgXMySBv+M/jvzsZyxxiJYq/ROrQqDDVsC+qEKlMqMA
tcUXzl0FONQ2J/AlXFZJa23L0HbnrE/+2oDsSQBSl4hdf9r26fBpe/FREoW9pKFN9kz+DW1Z7ERE
BYcHU33jGiQ/a5T5Je9RZcXIHh2dDIT7glyzUF0cfaYcli+6rJDMoy9OM8A+DY1KtfclBqCCOnpK
amDKVTtxMqHvhxDeTQon1ctfMxgol2YePrRP8sWwXzLz66BKmnAAimI3zh463nCmn/s+k8vj2NS3
EU1ZO7eAeVs4waNrap45NvQSGINwMFX8Hfg4zcH/EaDivARRcg2/j4vZTAMiJhChW48E3Tkc+U0Q
ueAP+em9HbOdNl6KHWuNx6cBlgcIoGf8v2+4imBH6m4tGVsQ5xXDWLisgBNXsSdqw2UjWgo8mLsP
xiseelJmKCTOzziQihtBde/6MSNkfGLBPt3UMyi/eeJGByqqTfFDtyWvmhkYh/z5jTAuF8eSE1Kf
YVw6WDjlwE059N5yVfIwccVT4QgUeM5YR92x+ADhmnnAHAr0JJCYPikL2dqsT+LDF5V/2V2L43Z6
qNkXm4i+l6Scf0BS4TrukNKhPGFML/9ks3WrLX0j2mTYGvhgW4SZe1Ol8jpWIMAWNNdhZr0jB+hM
SXrHRV58trlzRRY52jWFeNAORLHGEduytQw4C3YxfEa5osXoHqIh/spS4Jmu/ajXshvPJQ5HPq8i
VORG11HRYsbU5g3y5LnPV1SpiKkFpXPyPOsG/Ke+Zzz91TWU5zB1SY4VCSuq0iKKuCRvQdfblKQv
53KinjjNIuqlMGtRBwN2x7/w/r0aPYvNgMkOas70TREEDitVfOKBcw7RUr/0021J2fRDrod0P7gk
qPug+hr6WTBYzl9L0BeXLIIV0OD7TZtNoy1YtDaAKQyqR+Bp61hPmP+gzPiJpJLvhr5iZxcuNzbP
VGFjolUNkmkSQZqM+vKQNS7VwL14HeYAzGbvnqQT2ttxo7KQn83Ck1VKYKe0khy9Nktuunr5cEuP
dUCkxpMZreZQV2DKjHl21w1yWl0sjCPXUTsjT/XcQXJdIZVq4t81N7oWtSxizaDYTxfhuZZJ+rkG
5pbZ+8xiSCNL71OUMF9pQecOe/y7LmT27I3369kSMD14REnV36IqZjRPnE1662YkEgVLIThbQElo
Zu+IJBINnQ8DoX8qPpHR/1F7JX7tEHmp19hyLDf8qRA7nWF8Qt7F5+S/JTkxlJpSFH6ues3Ca+XQ
doQnPF7Ynhs+7NMqoObth6WxW/xjUNmSLT77oNjHxbFWxBrmWT7mIGI5/mUju3RLxB8DKxxvRFTy
rfS7E9lTSTzBDtRMrJX30qEqXBUxRh0mROC3VJoGiqkniVkITw+2KHpiqx8iJxz1/23C/7NN2JX/
k00YcP5XWv39D4vw+jv+t0XYFf+0OYXbbAWx+wbS9v7LImzb/2THx2EwCFySm+Ci/tsi7Nn/xMTh
KCFwAztEeHEP/5dF2P2nsyZIFX+i42M+lv8vFmH+nP/wB3v8Ka4ISfr5bug4Uv2nP1ibNsKjPlcb
SEh7jqQ0nLX3GZi11rH//NuL8n/cyf/uRuaqd3gV/v2vsz0RSKU8T8rQl74Q/MT/bkd2JazBwksJ
KVUU1XLz39q9HTyoJA0foD50h4oBgDafOabToVgUdVfWa4jacQYYMVCqzuXQVm770Do/wJ940Kuw
OgRJl9xH65fCwYrmO8NxbCKgO0vf3nDgvrPTUdxVTVDuqsbYh6GS5avITpHps50YQ/bXtY1w8d9f
yI1f2dxvDk4j6BtjKxUHgpKVEXhmVsvgFJVzvU/yLNyQI/ziRPzRJn52L9v+Vy0u8fmxzfcIZfEB
B4a8dlAmEb3rA41Iy7UcRHODRQncPK3MJxI8047k/tnTRj4nreOfo7AJMd6Ny0ErDIjGkj3l4jQe
mFrLx7yLxKPq96YJMDe5SBpi3XLlRXFDqHe5LIg1VEtmEIXcOn8Qrnsvc8LgE2/PposVPIZltBmu
bUrOvdnZQDicTtQDzCe5fknMNJ5wphRW8+DQzxYV3botKY72CLI+XaZx72HePnFsKiixVovgwW1b
T75duRfGeEpoveplGlg85ZlXXhc005Yt1G052s/VlIunsmXlZT2F0oY6AEjkaeAk3NdnWb4YbrwU
RI/DxY+wMxP6Voe53Azj7NMLMVFasrB0UPge95YQz7KN9FFsWcrGFzkpcekEYx/W+gQDV8x6r0wP
K1XrnoUE7hnXHg/BJLvnrL70jW+erCg6NwPB9GykEMbXYngl0/GRwU+nsDgYzihpRMdD4jJmHB9Z
oDePBLX9g+XibmKXNOiI+hglsJQo8V5ztKclR1T7mXI43LzeSYulOcyT71zV2WKeG53499LN93Z1
HkNd3nVxqO76bFZ3TZ4j6iE070bcP+fYdwTaLwaJvGVFV7ioI+uXodOnIa3my//9pdQwgHmmggaa
FwA97Wp+abKYbCYj4Tt/w0ZpB9YtyGHKj+nAmrtbgj6HoO+PACokGbfVUZYEGH7qP24OO5Pkjtn6
sg7vPGzKh4KzHrkaAKCYNNTt4IERM6zHPWXdeE0zv0fa+pvptDhkBRklWBgW28ayhvRdrU1c5Bzb
tcHLFERuFvgNmIb9cz88xwyGFxLH6cUdeHrKKXtJgujJKuLxNc1sIPss2N1Z9OjddVJsbBgfO66P
lr4eTx5HGzK6E4TzQ9rNuIaTBS2OxZeeevum1RtdxQvUpX4UJ6w9OY5PtttJYKYT2757f8RRitYK
UE+1uwDFgI1ZdvSm4qla1XCvAPmAVxHR38WdQCYC0CBkUs+6nubcHISb/7Y9ZWIFXcgosP19HLI/
S0rxWHbgXUETJJMEMtLjcq+CK5mCpeuyKNqUg31uk+5bW2UK1Gt8IsnBg92Oafxk71MTLq0prPmQ
Fi1jaA/51aS95d7R3XOpHI01jaoBDGnYvbV1QETO3jFCIqGxcNYxaQLI/v/25V+/lrVYH4gE0Yxn
ueJYCYovBNXhj1M4QYoBw5SnQ8EWPcou9ZD+5ed9KIzIoUh4JHg1+2CNfqTzGhJbSHF1M3LwZAF/
bisnPU65fMpYmz/3CdtOt6ZkChf2hhnUuW9dcbH9at81rAUSbo7XVV2Dps5ld4E+2F3cpVbnZm2v
5H+r0qKCe/2CkgZipZuAPVWQ7oxv/y+izqNJTiWNor+ICEhMwra8r6726g3R0lMDifcJv34O2sym
Q9K8eZopiszP3HvuG3llzHecj2GICb8gUCYqkcyk/NNbc/AlKexw9xHlNGufYc3K8Kv6WI31s+9o
dZM9cVdlF8JyarLp2XXBwFU1Kp1wCM6RHOsXy6F8xFeGM0ZG26yBAjSx7FKt/nZmhvbFQK9T1gFG
/5ogo2l0mkuWd++9j2JNRQCtXLsezp1Es02LiEekdSF+KRG/lQMgPKhcv9KIpGExO1gSZYk/rvjw
AZ+zO7Dz0zgUzSWEHdF1RBOXg56vhpk+iOmKj0FXzNcoccnI65Fdu1I8BRKASzqLdl8uZ3rs8WfM
7VKkHSCLE1DGs/sHD+fw7vZjfh4I9Ftbch7fwYeUBzEhnyPzgfyKNLOOsWl8Z0JkhH82HfL50dzb
kdm/Cbd8zYYp+ePnM2x26FcvpdsQOFQEpz4M9aUWqDFDR+WvzQTNx0kc548GU+oyf/lhELkMv0lO
MPWfZtRf3GvuazZ7MxDU2TqgDkhezIUzuCylgjDz333lROuyyoyXaZpTltmBcVOzw21aSOdUMTk9
F62JRiwXv5gt0O+W4Es079xtYNX2UWu0Uy7oYQcL9zn0Y4S+XQbIjeHgN7KNtM+tr6ED6G6F9SUW
/EelW/ZvOQDxHbFBhLIsvzVLDxWqQqSrJpzQRpY+/v0Y7TIFyAOmUvpkHqQCsG3a9/U1X36wypvX
DN+bTWJH1h6/82MSV+HqtYBHfdVOg0+9Caqrx/FGp5R+WYJFM0QED9fv9Ee6Cnq3d3DF5FyDIHev
/36VDDq7iuRocsCkNuMKMfXOrbbBkaSlqI6jxxQZyYRFdAzfvTmAd15DYCBziUWnLNwXO0fooy28
M44Zv8xjb10VmZxtKW8aCe2zl5np0Q2aD5nH6X8o4YntTb33nPVe2hqfIzKPbYjM6IrltVurJDUP
kU7aLfcks9fWPmqny8DDEHqaaTLl/YIJXiVbQfjMtEp0zjyvxB8ZWLAAJD7RTabb6k6TdZoDO9hE
rctqn08bQS6CfvR+RkorlrdHhhxARVzVHpkgxgdHxzOKG1RhxtBaL+hPAUu3lnm2m7q7iNGR28Yg
MyH0gcHWBgPhqU3dvyXhDfPabJj49czzn/79kCp9H2zyhhIL0aE5R8F16IV/7XTTXlN9TmAfbBqr
ak7MI+uPLKc3dnL7FyuCrxJFJorUlO8hxFm+kOXZCGEWBsuPpC+arYOLiisrJXhQ9TVvXp097K7s
T7Hn/fn3u9whaEvp8KKBCLGGtuQXiqqnlvUjUkkXBoPdbEpyL24qAPLmwtrYDG1zyqqgf3F67ayc
oRC/M7PYhnll/fTOeAlpq/dx17v7chEmkAtQvxrL5K0M4uIO+SDY1770T8DMGN52XrIpxwi1MIwR
NC+z/butxptSyqdsg3M7G453m6Pi226GeW8OAzRwkHDXsDXtqwSKwNiYzEy0pKxI7PidvCNIdC7z
xAYA17Plp0fPMgnUcqV9d+zCoHLLiSNMPfNimyxqjbaabl6cf/atd52oaJ8LLHHPCjjWtkTssGkq
pjJ8R1+91panuUJEqby4fGmb3zgds3tWCxj+Gd8ym0/4vnywd02Uztq3q5TisNcXI3b0ZW6mL95i
oh+lXx6ZvF+yaCZYC//FdlzuqVGZVxSE/hEqjb7++zHZy7DXxsUR1+khx6lnxMF4twxvfjRRuu0m
9MaFw2jQmfiSDvl4ikoLt/XskTlhMRQNJre5VtxX27AohqsJQOYcZAIZiIyWQU6Abr1R97R2b36Q
T+ztA+fu2u7WL/rqxMNMjqiWkcBR0PsNxMbIbo6O1f0efHu666h4SmY3eBHdcwG5DDUwzkjdpJDP
qumHf2QXxE3y28LKhVBIyOdsiE0cfcl0jl0Mn7GVY+zwiobXA8cjC80JxkjOcKgPMG1HAUGCLqvJ
OKvzj0q0NnEpYbNTKGCuJDv8IFwsSFVYpudcT34aFXfWusW9WH7k5L4L7U+n//9RHGSISsHZRChT
T0j1nBNoA9JkAU3YWD4pT/lRCTPaGjYL9ITItHNucuSUWRZ9Fl6LYkb9F6FbfMZT9pQWRvKJ0dZd
dzFPp4/2Rox3vQFaQIuWbhp40rsW8ckOQQQ7LkQH266J3eccjR8hWUQBOo71UtUMOaupHv9+Ju38
u4m77FHUwIRymwg0P02aT2jeFWO4ObqQW93uvSqfYDGa/JmJMCHike0SPJ+McvCLAmlo3xv0OH1p
Z79K6Bkrjff1UDSHokqmO15bfeeuAWdIxssBYifYoCma9+PyAsS6HZ6b6pWC1l8ZTcCBiCn0lvYV
QyYHUUTfkooViVcvWWRh5kh88RgzoDObcF6ldY2NZoAiWReUAqYmVtdHAQsql+wAUVlHoOQ967MQ
32La/x7k9DosrXPIQYbL7uSBZ/qbZ4j8nWz87ZQMqdyhmrcp345d4cbJxg874zkmG5mJopgfY+ZW
WyNxevROISuQ3jcJkQhFcpeC9XQ5wbYCvj0f8K/0NwV9m9Z9RuJEZsI+C4nz9acH75Rzz1GpOQoB
tx2qGQa381mNLE+SiTfZHazkjMvf2GfgAQIk0+deWOdGTi9ZOw57c0bk4I2VfZKERbnKdJ5YiJTP
jAXgBqYYaZQP+2UmZd1gyL6Sw7TN2q64JX2fPsrG5YqQDP6T3JVPfUJga4dsDHR1TG0KLxzo5vfs
5RsOt/+4rPh3knsxR44+It6Cgjlb1FUFHoQyYYfmx2yIrNomejM5WolNqVMl/R7oEKkm5OudZOTV
b1BtDnS36jH2jb2pqoyI2HjCw9vF0xuLAHeNoXY+WjLPtk6XVCvPqUf4Z2Ljzd+jB2WYEIX3VkLZ
bTy9oUcnnBD3gZotUOcDDMKwLFGUlplEA2l8Dm53JHfARL3mCxo/lmMdPLBV+aPt5sMHabPWKZ1k
idBD9Xi5ijL6z+j7By2MgzKDwwDalnuBrOmfnGuXwnNJ2hiKcCAxYueo68YRKrhAp+421jWp2Jw5
WMm2lXA+sCCcbEZAe0RDrBKAxmwkJzUmB6RZITQyVKXCMxH1Zu9i2UsblSXWdYiqMuIXXiffPBYM
q6Jqm73ZWQ8cWhdrBniRY3ddwabbl551DzmrWBO8zpbHsTFeXLZa4CFQrKfx9Ku/2eH4WtaEnkt3
m/vBPUinv6JI0NaRQs+JiD7B7Pzj1EMhb2osd43znThTuq5NB/p+RwCRysyTbcfw8ASpqh6sYNLs
GjiZ63rCzVLlJqZ2wPclouO4YQkHLpt9tI42akRFzSCfiz7d2AnJLlPzG3QYn+CMkoNh/GbycmAS
mflZzdlLMuMcbyPCYoBKQEevIGC1ty5jFs5q9O5pYH4gbC/Ab8QG6Bo+WYHL2ynA7mQj+9mM6g5M
Bg+wYuaBLoFngVuiaqtm1wEIRoxWeeXp3w8HFMmpHJuA2T3BUy6yzxQXslGJfNvK6qLb4A1kMEfw
gAOsQtYfiF9Gz8OsEGTkTnBJ54g5vdmc8grDdeeGTyyfcRIHRxBX6THHFJGGZn8K6W/ZTtfErOBd
Swq/3EzVsltGXtb913TJtzmxHJ6t5o2I4TvZ1a9B2mOHh7rnBPUL3gCm7hvanm/PnZgoooikvufA
n92jJpxs7SiSc/LaPqrIVAe7w/436sO06Boal8E8gbOfknEKW5mfjrRNamtQmuz8xnrHiOwIB+R5
rOsvwjnu7KQe8VS9BBR3F5YelzFSHA/GOe2A+PndBSYKIaih8eL2w163+C4qOImzeHcy1nRN/Fd3
ETBRzqBejQQ4TiQNkNBNTMJ2pEFBQJGznrOxd4WsNKTF9rlpylcPzcU69t10LUJTnc0S4o1Z2W/x
4M2nYMTHYJk8QC/DYi8c7HsGBjAy3qqVqdU5ssWdMC65wjiEw5KYA7bRFb/rYel35Us6/ZaFtSCv
e2CyCVf9QIwEMmM+2tyeX0Z33HqqCmFeon0K2wZKWoGWw6l/K98M120jf0ojvrJEOUk/eGVGgUjC
6JcFL5STsUIIzV3kbGZyQCf7O7CyHL1C/Gee+uGERPBn1EgCijxeeJVoDJFkIIIhEDZlQtNkv7IY
GRYX24dvZpi5B2vVmylob91Zmyh4oIr/TkPYNm2L7dM2FkF5+mPOZLiUM5Adlfif8+y9zEl/jY2S
5JLJ+Rp7pBbodvoKbX2qrO+qSEr87M6rYTpoqzRcnQzjnFFLdAetSzwi6k3sh1hrbA91ldM8pYzu
+WpCmnRS50WKMMFiRJoXqfEABGM0Gk3QJVuROb8GRxCNnheIjZAfeTLZgTMOV7VnLH6P9pBVor9y
IpQkwoCkITsoHeSKdd4hK9iU9RAOkTAwoW/659Bqr3WBzWEwyiX/9s0FVLQqPfcvUrK/jf2UpbyA
qGYPdkS4mvgP8l7OKMHwV3JyDz15cHbeoS7u6/6Bgxg/7IRxzpEYQi2U+KnGuQmHEm+TwzAuSfq1
AeHaZBoIBd7o9jmRJTtDy2ORmwRxsd09eHn0yDT85izui43Kig1T5PJeo4GZNCnswqzFOR8QuYqa
TA6ICqtlENoPsTjNrCfIdFIG+XZ7Kl06IAIAg+FatnJ+SYqezdtItp1RV18IMjYIiV3UEYTE8ySS
lTQR35WYJ5nsjv4Rm5kdS5AgBsHTVYfmGHUUgwTdkBF+ZSJFE+eC9SlrBEih02HUrAXCFQQW2GLj
zcigDVMSjv08BGCEqoe2qVu8DvG80pNINmn+PkR1sEM68jBiQBJDPzm7mfjS3WRlJomtAFGi4Y+Z
zeIC2MF9apIPmz3OkZfoQOwlm2c7mM9BAriixdmqXWzePkXbqXTGX6Ft0qLz/3oduRW2jVz56462
wO4RtREEMtwbc+g2bOytbcbEbG8E4FAit9hmrLu3XZTezMnfVb7EA2yWd2K6cgUVtR2pGoZdP6AP
tezmpxPDa9oZt0hys1Dl/42z8a+fYpvicgFKHCUvfYyHs2mjtSkx40QtQwCK4Z2VsQEmF3AnPd7q
Rufp3mlZvc7iG7N7SCza8xSYf4PO+fF850FUxo9IqpgoAiQ5ZFZcGllZF9comBfNU7hRGgGZr4l/
DyZx9tCOUZD1DwD6R5Af8L7gst1yBl9r39QWt4nzrTMiGSTF6ihylqskxCJXogUrGChrD8As2x6w
3LDD/Kaq9q2n/A1wQPQzxShAGYJ+saoLc3YLkB0nnoVEbRvN4QZxgE3QEciZGQXLkKJwnPGk4jpX
5EtiMkcwUGwd5XyDqESSUMbwwFFTZkl7cFry6LsgR6LLcDhWPVUVAPh9p7AcRMP4GCRI47EReCVn
9+B1jLJ72j0cOKngNNfKh8jsIRK35CtfRc/i0ZdRLjeLsxtuDNSdoskPfKnDgwUpqoA0yUvdl+rJ
HglkiB2Fa+vfH0Z5JG4C93Gz+OYCyg8B+XosRLtpZ4jiM/STvQixfNQO5pgijc+08uxzQhFtI9le
Oo1yym/yE5JfNsqjzSUgxg8sj9ZTbQ+/TJ/ERpxvH1WuyCMTjC0jq28+DBqZ+zzDUsCgxss/WkAF
uukaTOZR91F5pYaNziLG2agg1GQ+Tq9ctL/Z1IRATTqYth6MjDD+rbLw4WmF/dtM3rupOE/RePK1
2fwac/sPuUXyGCwPnfHXCrl1sCvSlxjz+HFCKsjEqIofXqi2iWm9u6qWF4eqaOuOP5b5kYpk2zCY
3Xg4L/1hijaD9r7zdNrPHVPxroPZU8ZmvwGv1fW1ILrBIC8yGZ4Ttwo2swXXS7duxL6FCSdTKHNv
Ln9XOwUBWrFLaofdCRBUd0Ik77uJRxiXyQgsE/42S7l8F79lRNVyJnXoHNeIxsIylNuyFyiOkHfQ
t4pVLyDK+4m423l0jYVI/kJFA/A5LZQQoGoIv5DcuIl5zvA0rRubLf84j+1rOyKwHosnmXfjNUGy
fXYLfYDTO+6Nwsz2Ha3X2uvluKUkvnYhNFpXxsgVFEMVItYpyRz9rmKatoz4qrOzxCJj5AGwGcFD
oTNaIhvC4uQrDEZ5fMW+oFmzkcLTl8udaBdbT8od/1y/wQ4rYdOn8u7kNJep5pG0TXjU1htBAAMz
8JFzNATUNMQ2ax1L4tbz529JShv1AjECUCHeG5HFuzAPvsXgGPuRRPJV3NXWvrHlf06LK28gghRN
tmveLSH3ws3bFxlM7Ys9sSpEX2Yd//22xAuEPHb8JamaoKS4S2lP/ab9Bz0c9ATjO2GZ+WhN5zNl
GKQBCOB5yq5IdtLKEzffYzW08F8G++pnvXeyzNFcBJzNhvYPrS3CYmgaKF0z8ht8blEDGcbRxeZf
lXgAU1G8QPidryh4jBWjYxYUzS0PEcCWNa7OJgBUQY7Mpi1tcfkzx7K/1YlAPcjk1XTtDm+Cjt+L
wdmLwTcuWZJfI7/KTx7PcSXhjV1dBrUxyfBEcihkViCFHnZBnBKJRMeyIQp6wGNC1weHwimmfRrU
KExtVL/CJnTcd0wOv47NJKo+mdJE5KSxrZMEwYwz0F8PtcMBWJQ0lpN/NmHS8IFCxERV7+/dYPxE
Fds/zw2kCHORrhB5Cq/fc8+VSDB0pGN186nCWeo9iqrIzqof6R6DxNj7Zqmw/ICXIc+NFQI18ZPW
On6yovYzGEq5FRVhoazDthZJkYQqTk8JjTHHcCNPloEnhhcBR9lTXIwb/r3vXQ/+2zDEHQfd1z87
tUtc3c2tU+OYm9ACRq4PckY6g4U0XpK190fBwdn2uDdf4xZ7eA9oD5+gmu+jTNl+m+9t6dk0kzGh
39XQIoZnrKlPrgaaMyHlHNt7wLO/yhlJeWFXxs5sivM81gEGQyz3NglE+6pyX4IoRhXpgXCcy5Ag
joxFjY+0cWOQ5nBq2aHk/FVr02TWVUWLJ9Vq5l2iw9famapzbwmgEJPFqToxjHUSccJ7fW8Sd9g2
FnoGHaXHzgXqXPgGUOLyLYV1SHYEuxp4XtazGbjHoibBwsvLa2IizQPsM211N9yjoBfbeHanXe2l
6taG2CadAsdZDS6FKJDbHExkBcrfQ2TY7Ni0s5kMstlZW/tj/xPVRY6UYwgPJZAjlKcBSH1/4tna
TrLPqNiQH7IhzpgzjPPUnfm2bnDqsFykg19DxWRM+49o1bZf5cTNxuRNrk1VTrdyIk6A0sdlbolE
iphCb1nBJSp9LPzHGykUzIOQXbn+AT8MTSVu/FCevGn4MtCH5qbh3xwZlHeEclvbmyQIbvTtkzHu
Yr8kI50MksK/VxX0EWnTLufpd1DxFa1RfWz7VtwKZkDYz2mGQIvMeFUncroVnFWiMVZWmGtqYrSm
S6aaV9yipoQYgOoYfuZgn5Iuw7YoffwyiffBzaeQfnEp+RhHQ01nOKTGf67C4JgOgbvxkvQsJw8T
GZHvGDrvBYc43NdoH08OOeVCH+oRnQIBgvo+LF7DjlE3m6h1QmbArhPQGVoHsGaZfszEnzP4BqXB
YiFVxqk1C3OTx8Fx4Lr5wdRLiDi7xeEfsnzaDQKSknbsJ0dNWBC3JtxNmoUqR0qCWsLMaXRLkBIy
NLz1SAjIPwYgCr8x3VlFLlfUkVgJ0uhpJNmcfq3KXieA4A97Zq8jQ2YnrJLgVE3+DZaXuVZVk29i
kzGygVTkv5JB05xxVE0s7i6IGuBiu5N/Vb2dXaoRqPxQQPtUMev8uRIktHeEqg3+n7CKPmNh0jNw
aW1SAdeqsiaHjRtLOq92vy0fsfconHWSaspYd2q34BUXzSJYXAWxNghqHjr9YSaS//zRQbkTxkfE
EW9MleZjysp40njSHYn5yRHF0p96WPaWH2UO6X4qmuGMtNdYTZkCMtEPYseG72oXjrWDjv/X49Vh
8BMXBxl0W23mhOOkmnzS6Sz8igxL5qNbI7CmJ1WOO5d2IBx1fx2hJouRS1j1fPX8dpmSJTMh3GH/
Ww5phzdFoyFsG4+yE7FRFJfEimA7W2lT7ZMq6B4YD/F0UOweOh5iwMG78pBXPRm58VVHdneyK+QP
XqFP7Z9YC3mOKO62McSWlR0mPtSM4lIQJs0eEHJskg8WQC5+FFFYkG3Rf9UyYF1Fg4sXselPahk7
MMvAbkKJQeYl3RH6oyno5BNXyL9yNz0m2I4N2gvYVw6BB1uYwTgrM2Pcs0kx7mSM2lu/B2HFXhTJ
CnKbHtOLruAC2MUPvrFXJ8/dT1VwprvNw+tA8qCTN5kJQorWIuu3pkKXy7gqvdBYUYN5s8CTgUep
HAd2KfoXZPOt3ZbFzjb6J2BmEPM1vBmPyExMmkAkWnApUUrMoau93R90qtEPMfLnunWmMzC6Xc/A
9jXo0prn79Tnhm/li/WVwFo6lKX5Bl9yercLa8+tND6LufsyG5ldgjrWq16SvlriK1Iz1vvYjjLC
hKovbKhEnnr2k7X8YGnTrF0LMtsk1JLPBYykmWbvRpjZi86zcm/0mMTyeV9Udc5A2vxqGCBtirzD
sqJIfPH+YTTI50WaJQnmYbXrLE/RGOJTXObmA8dMt7Gj+S3iCZAm6UHnKUFEpyQJgL0PorWqDWtD
leBfSnYJ69LCftL6Q46wzXpxB9aoA2866F85nlmM6vO/X/XsT3d5YPx2JO6nvj+g0sbyGuLh8AcO
1hAA9rrt9G7uqZSRua7FZPx27WY3xV28TNk2XS6zHb1P8u5PYbUdAlTLfheBKy1c9zno8kuaN0Dk
/PmvLT1E1TLcp7mILibRykeHPLa+qeOdqSw8jP7W95iSEgln/3E81LNGS1q75yEkDO4x79RedR+B
7sUmAaO8ziP6SbT8/aVHO0DrphAQpMmuhvB0N7gAkhwdemcuLuEzNB/7c3KTI8liFAWqAvNixd5r
AX0SIU9w9mg5QEugXlCSwIViARE7ZB84XUNQ38DgjTk8Bz8s0HLY4bXoVr2LHGK0zH1JWh5wQd28
whqFZVMHB1PyLTE7SADIsS5wlPXZMQmPahUe6dqfyJYgtHiEU5r1Ol+brVHu/L48eqDB3Jyk1a4v
pqM1xL+m0ssPTVqZ1yCy3gfK6F0l1YthjIi/5fKdRCm1Nss8vTniI7eEeAEVTTAvQJgk/i7tlF/U
eXvQo/ybkXNM2QZLByhVKkfoQuX4PnlddhoS/uoxL+tjk2f2upPtkexdNY8PdyAXLc0hA8ZJcUyy
s8xa7jGnAhNHwuiGpaZxxH6Qrkav/OOh8eE7TS3Ghwkk2yStatC2eZSY1oc/AY01yyhoZTPo9orB
TEfgFnaAqd8EDMKQiBXsbbBfYAoJqj06XA4AVZ08dn4uBKahPBWgzQ+zF24qHN+0DB4SrpOb9nqf
4b/r6uLGYHbFeXhXST9hLQTdIrTaJFPxKPqRjGLsVVtfETAsYs2owYYgRVajs5rLor8lNXkNUxbt
pLk4WwMenaiAO1UgDIlsjJYBxo7d9DfX1SkvWILHgQFXqOe/Pw1kNOTxj1txN7kU/DEJkzfbkX/l
OKd3883jmF9NNZdsETM+6div431CDqnKw6T20QAKPvSZFmmvHS/zEpyTEIlu5YcQev3FaeprAQhe
jtHJt3mRwZRFadOcQW9s9Iw+cTa1ceGEphsp0u4XdBfzlY9oX8wcaVEczZcBB75TIPvyrPy79Dr/
zPgbrpdhnYXJGd2YY8RSbfzRbTgcu2RubspA1z80+mou8VQpiEysPT2eYpcKn8Dcfos5I2UCaRuH
bInbs4OAjOKVGrJs26OZxtCA8xY4EQFukJesKH6u5tLd1bP3VJDldqnZ+4mSA6exnIoLY+CpWOQg
WPC76hBbQZiHw25JMM6Gwb708VvPMnWIWDoCFJcrL9YZuCj57IclfZ8/vmctcyaWM+1zRUjM1gXX
svID/4r14lcy42kifmFbTeBl+o5Ptu3VtoQAZIqPFCMXMQANFT/iuTwYn/MOtaEqJdgqG0aWjiXw
1NTGYlB0PLZlDt21d98qm202GNUWBeLwoS39DdANeiq6462/BBHwPkGg4S9EO0deVc1uSe/zmjAC
hdUohnV+iJT5FGL5PtkqX2xTdgNpqX3plcKcn/O22YAtKzCWgQsxRYXsYIZgeI/C4dOlkN3Q/C7U
xRShc5oa6wIuwjDdLFSoVIVkoA3GfGdvx4hO/oxth4PIAv5QeLBXwtrLb/7gvZcq/TDGUT6WJVrF
9UBkdrB1HbtElduu8mT2z4i5PpT9FtVRcFBpTVerEW4pb5/lQG/TXC4zORJQSFUaK4edmDvStzoN
CscAfWJm2JC/+mQ71k5znDqK68iYQD2R/NUZETRkplgMUtFZ/fvBi+peATsSztXlu8wdm1Mjj9By
2ya9dUtIrFTujZLIQufjvMu27LZF5t5En4I4ieo7gjH7hJqkO4I0Xpms/wGvdG+Y4UCndc2pV9Wt
ikFWwfrcekV8zRSyGHrCqnA51NpfQeFtq7aO97NA5xOApfXIitwHKijX1LCcHFxC2L4wnJwSw/1J
6tw/trYObqJs/+v95smtxcBAjS1upFKOu8VgTNAdfq8M2JNTaLrzhzsRlz7VUwq0kBIhq9O7btXO
g6m/Si0ISQFmpfUomCXHaqaCjfKryoePIWSNpJOYYVqcnNEX4lyi7GjLhxcYx1Q2LQeT+JoDZ9jK
abzWHanLrNE4S/xkuGIjJhrGWg1E/KzymqLN4GTYDVH04kZ9vWvUjN8qH/eN1phbBhGS6mWBGf+0
MuHcfbt8LhWeOjbHker/08Rv9bwbjZuFEPJLChsT5o7FU0GV+jVxya4oGf66bXPAqmvf6TZ2TpDm
WxXgMqLj2MsieTLtFu9lVrB/losMRBkcYT2l79QuAdfFmha/PUj40GZnBAcDOOI6LfiuSu50jPAm
wLN4XFm5sM/xi9HqD52oXVgYxuZIBFZ84G0gwl1Tdqjcn57aSZ76dgQfK/N2y0apWHlTQlKZqsEb
dESu9pLMbysvX7QbCQoX1uyV+WAunOzbzqtIaV30MjNgzDo+FDbjf/Joxw02CPBhqcCpCV2VTRxo
LMOAsiWzeEMcCyR4XKimdKMTXjfAnB3jgohzpYFGfoFhQ25k6oechyPxzZPHDBM1dRBhqcB9u0xu
yhMbuGc4nw/RO1wKs2YV18Uc5wgKtj1pLQlzyjc0K3dXofMHYA+Lws5/CQrK9WA5sHsBTAnQCBl8
YCCbGzNnmunGHq4LYyK4U7ak0g0EzOj8rKMoIErSpCgIjWdnAXfQnrdbcn7IvrITImBYzECOa7dN
HGZ7YrtBfS3rxahUH5YF0t2RLAO65X9dlx/9gP8oc6B06jzcdIKMqcGIvoMZblZjmexgw4Gwqb78
D19dvW5hjpwlGFizpgFJUmNch0VgXnz0XOvZ6i0+fjhXIwzxdSMD9wailjU/6W7skQCsLjG42rq3
gjVW4NXsXvGEsRwcrF1WYthg6hJL46tFmMXerOMcjeNPGaZPsDdeBkyRGxF+mZ6XMh0drM1Yx/Zr
RYgVldG4m5ceP08SA0xZ8AfnnbXvRva/AsujsC98dNVTQlWOPk1Z1zShf0ZtAs6hOUVZab/IuTAP
Nt9DTtp+M0MdQa7dMkCf5k/PHqmWmFCplmOwoH5qmbuskbRuKHHJlx+aPZzvD1gQ/pp917Seqyeh
zwOCeeaUnd4qIX55EFxWDoz+rVGM0AddggXZQn13HszgJij+GFTJAJOhcib4tVMhFjdcvZa8TRss
LE9JjPYtSNtPPVHkRF3UvHkBH30HAIB7xkKDj4861hU9ngXHHeKcge6w24g6XRJ6ZPQkE7C0lpvv
29bZWrza61zm1VYzZtSWT7qVUI8kxPSoi+KL4KeRsC+fUbfjqEMkirdGju11DlgUYCY4IZpHENkd
Z6MioM1Uz57/u2qFtXESNqK4S6cJYTV8+wOLCW4LBgd07Vw7ndRHNcJSNHECwAIK93WN9qBHTnUw
ApjZQYm3VScE24oyIveEoYqgvt2VtUcIZ40MkTT2nYkIfAeo9bOAOUDu4N4jH1YpRusq81rwO9Dz
dHqjj36ySNP0XvAc2Lu2j0FJ1Qi3jCWwQTmfs6d5RAjMV9p51aSnrr3JvQhOEgwabPjn4ihqhcBb
m/2B7MSFWEQgOLdDcoBB96QgVwSJSeHTLEmHJEHUiMX3/ZC/w5d8oxwlKRqVD5RM5ycCzcM8BXaw
SfSuPUV7NUPUNJX4nlmEw22a2epU6R5q7XUShXu158rdYX8jDy5p3phQG6t+wBKq/dQ+SF+9aPz2
myQEiUFpFBOHMqtbHDdn27QfrgsRtTfGJ1J+v0qIv8DzGcfkoBe7CExrVsIyCiXaRwao++5stS4B
vFZ/wuwD4b3EpIAaEzpE3LnM91nhla5Ktxag5WlS0SUugPx5mHeYE5Un5n8PizLZguK/qXtW5RkH
Onc0Ws5ZoR6m9jq1DCcviJWOvd2DE4hH44wtUK1d1ybLF2AmFOPCO2di/HQcwyXFNd2qeXZPbun+
njsAavJ/HJ3XkqtYFkS/iAg8h1dJgLxU3rwQZW7hvTvw9b3ox56ZmL63SoK9c2euLMXLgnfluRa8
nKIlYiYfTrbrUKyxmG+hbDcI/9Z1cRZmTM29Dda/cmD5mWnFgMV3KpwZSONo3Fbwov2UgmZF12un
oGm1Zw0Z1V+j81PJyVO0xoNUhNziIaq2bqIU28ko4fdp5YPZS+1MhfjWGqd017Uzhh07qe5W7Jeq
g7AfGzsTf8uWwmY10Ci9nBoGnGXZFYbp+smgkqcpcv3a9oXn6GhNDV1K5+bd0jAKJDkAXOJXP1Om
6r49kLfGSR37pqJ8A/1dYMigEWR6uHi9TQG7i+5B3htmXm0GqjVh95pfNUFLdotEAv+t3ZMsGx5q
4kOsQ3CgIkqbQb7IrTJavL8hDvMTIiTUCvvcsckTC6bDOCmTZ2OMhw3dnC9zCw6jEdEvpYJd+qOr
XEBEWn6VoKrmAVapPjP1mKF4z2LrQ9MsolIiVkHEvEp6oxhAWFEyM6cQLxabvqjcbe1wzZgqThF9
F/QxX78C28e5b+EjQPjfxQ2Py6FxJN5sLiN2fHd1NI9YS791WoLOYTEyBMfKNRymbzlLut1sx1P7
6MdOLJpRMLySiwbtU0Hh3yxXRzoClqFyKSLmQ3zWEDrRK9zQOuarRYJ2FFtN+H00FcRu985tadow
g49bHTZsOsOBsdrmmJduvxeO/uWm0nMM0jvMRoViPE/zxG6CCEa6fWFQks+GChuZLLnLx1ucBrN8
xEX4RkYb2pet0u4Wy373NUt4sYnqPmP2x+fdUjLNhuPd+6aWJw69QAyxRCm10QQVrPumOVtNEXpj
3E9+3t5HLp+rGfCOe/KmStKG+tD/kar2HD7FRQVyumAhwXYw/YXjq67rKiCIU9UMnwr4KzipyXGS
5IQsAqZw/pw/LQ33Y129wQTbWyvIFlg7w02qluZ2JpLCvdz+l1ENMiy8vDRu8+l85OBVe+SNqFag
kUOJOPNyRQzgAnoMOueaz7xP9O3VmWd/rUwoG2Q8fri4WwzAU5LMw4TXpqvcIyVmnlxcClZl7S0Y
F7w04aca8Xe217G5/CaZcK+t9MVO298uhmIkIXL2YLskhs06DChqDLi36fuWhP9sck6oHzJn/NUh
0XkFtyg9+sQae2vmGQdXA/9gLKj/Lvm1YlK0XmOeAgZd0L7QujdnROHIObrYAtwsxgfONsQUydoA
TNXB60ZYQvhiCVqAGEe8RTpPVlcBTuTysgMw3wcryIJB6agU373R9nzblG+2W4RyOmo2BW54jAeI
XOsFZQXbOO5jxuV214X93RHK0/obWWJI0IsxPvV/Q9H2Pos68sWMJ5cKR9Zq/ZSnjI9Wl9D2DFhb
clgDdMTQVU78nsLywVnh4GRDon22cHgLJR7+TPA9sB45SUrvw15GrO1Ndeqj3N3U4w8CO5rDbFX7
Yg4iKhV9MgfXSdQ6Z8PkFILw7Wla9VqyP7zKCHW444jHFyKUNtMovbC/cI36M+zu0A9LQvdAfUbQ
xonicDrhdnhxKfEeGusyTtFrtTDwu4gYcnorrEX4eWR6jhkDJRzxM2jcDBrJNdwwr4JLTmT1Qd8p
B5Ctyd5IY+mBkFvZzPEfix+KCB6ajTB6h3tb+qWWxdPQa+YL95R6Ex5g5ljP5CbvGZcJP3eblrdN
co2Nvv6Y0xMALox6raR6pUTgrPrEuYkGa1nM0diw2nDjutav4bTMZtQFYeiiRJVzAldozNwQ2cFy
llryVFXOjRS45IXAZ5QV87s2UKQGVwFvrD8RGPWLFfsx8Kg2a2FSrrQQtkvpOmVYmfetjQXYGKb0
ZFYjSPMxvuABpFfS6qH2yf6cOASfoqcyXMTe5jDrx0qNMsMHmOapHToD1Al1rLbFLH9Z/6a9m6LB
ZuV0WGxGrsZg8QC8zzPMmF4NRQdO12q0RCl85QXfSBrqjVtVJB/lICARqXF+4HOisRzSnVMVdLel
xcWgJ4KjFgzKSO3Z6+DrNKYrbqohn3qLPy6u209ysAenYgAYxeBxFKOdQQVMlkQ8hvUCsS+1MZBI
ANxY9YC34hxqCHYmAddTqnzCD8NQ3CNNmxzfMMNFmCb0zgF4rHfgt/m8NQjOhBJjc+cY+msXhmuT
uImPsxz+RstOjm0PxmohqrJnFhLJqaISPejK6Teh3gv7gnuIix5zj9qvJcZ8VNvnmYfyaFoDZmCc
9VkGcscqLGYbRxzQe82t4ZrRMZwfJCe5c5lEH2KBdrVMdXInUsl+VR1SIjr3CdowthlQpqodTV4W
+e6QiQM+zE/EOFrLTdSHzDgZua5uaKHgR6Tghmoi9UCMjL+3EvOCCpOnVuUNUJLvw439iMiDsy3r
Fz+ylRfmUOprEUcVmr35XSkftoVHWojwlNJdG4dNCjjPftZtXAw2Ei3fju5kqxHhvMJY7T/bBffJ
JV+WX4M+Skdbk0elfclz2kTklwJB7TOOhINs4XAKLjVtZw9QPxRwRRtCgURnO0qTkbVsBzQb2/+a
q+n8Znb8KSNHHqJCeC03441Ms5dZUDRpRM7V5UR2HdXoSJ2TeVNq86mieyl2ez1QpqI5qgOPXmfN
abEZEVCVHyL/bPhJvDehxfLjtCS44XpDZDVf1PyWRTbM1pytn+EyAX4D1pFKmQR80NahsDSYChoG
aexqNnk/dFuC/olXOtrB6ktnZ9D1iwJBU4elncsFh4OyootIB06eIhtlJwakQjOJqiBJGaqYlo56
yG+MZpUD0JWeDluMZAoliHIYhEerPK8ua9gkPdYkIyLcN6IINJAaaceaKX1mJ9BcAoZ6923U5lXN
FvQBmhQ38dJGvKYAek927qcifcXBsf7w1uopVY+CRqEqNYNde8aF+lgQDDtBXdqbCx5NI3Yf+jXK
x3DjbNj91ENhat+09Vb/A1ypJbX1FzPRLhUnPwWzOdx2GNJ0VBHVD/o6sy5Jpj9PA+Jbkk33rtCa
KwT/7ZI5QcKs8RNyK9i0rlN7/Aghm5HH3ugysvZ5jjlPjyPIFs0vryHiqLnDWTZOGojfq0PLAtU3
FdjXRV3u6pLjgTTnvSH4gerEI1oX1iAhbsdzNP5zN1T4WOO2l/kynVrrfRY2QlPG1z5U3RSCgy6C
MESvW+9pBBbeNMP+Zwo7YtyocZmRMgc8Y3gdHlgUS0aN5RrVls4+zGVHL7u9tkBRrgdaAfql+TOi
9tOgmAK9hnpUNZ3X9gd96zpI6foYfSCyKEdbsZVdZeJZFSTbd6ZYu24Fzy56cK9hi/5nVaU31I55
GT4L1+yO6M1koKO64UM5OgGRsnjbmezDSRtWB0l4yrM5iZcRPcQUBjEZ69ZDXlbCo4P76FTum0v0
k8YnbJRxc4LRCKZPTFyK5pvLYQX1X8kubh+5KGkswoX4GBMRnk0RULQ0+6uQ0yoGm+kjLrFwF3H8
XF2H9INhPbwmpCDSjH+1AEdkZhmJBOLeuzqN93HuckuNbNcvpLPtKWraRI06HqVjkcJ1gVeCN/DA
kVOalXYUthPpnQyr96gko2+mqa6uRqAWjAZeMWriaxozmKz5TAwFw4VUTiuPS3HbkLIea9qByyLQ
iREzlnSwjhN3HzWyzTv9Lvuw+YTqYz44yvyYY4He4UEfSe0AA7ee8jD+VHtE386uD2Y0MaHV2lGo
5k+jLb8uiNBFumJjfeMMEKiIxhIIKnYjTJMw+Oan2RTr8/0wzwXXj8Y45QXeNDpst1M6Yg5HBNjT
PUOmyx0Mb7HoRZIohyShdrrMuLctzn2oGxu9uqJHK//73/lpSr28oKj/8glwtkaT9/zfxfCjWzyJ
7jB8OVT/0Z+J7oF7GYgTjWGhWRGg41NnsuMS02dbTsMLaPmgdPEpMnfIC5D1APvri1n1tgd6DIO9
Kn8Vd+IEpWgJnG71RbZ8l0ZK3uCmpbso4iqcHdHiJK5kGCyibg+FvjienSvvlA2YRyZdAtQNbyLV
oAu81icayfRGIYml/IaiVMj80JzAplptLHdJsH1QSqFhZDIzDcHThtaFaJKNUFXzEbOmOfzCvbE9
mTivCxYXa4xpM1SMR4y5aKpc7HY5TuQGysqLrln7LqLIreIo5HUjqn1L1H9HNkVuppzZ3oxxgyI2
sfo9k+9TedKlNtBIZXqznfjm/m/9jTmnW6xahI1S38iy1y5LnzHmYc+pQFkJ7unbIiVyAoAq2tK+
Ab4lEqewEj9M0xhql5oFr+j4IrWkFVqR31MlSU8i+QaBxZsIV+auiUr9goOfCy0AR735SfHN3BA/
BgRPlnYHy8CgZXLj6EBB+RAzayUD/hX6mWVCFa7G4RZTcAJOJWzfKL7yrWSytrOmhfhM8MjpDSy2
3OwqX8W24cBj4/6nbhezJI6yQBWm+jWkFAWXmxTqF1csZ9esfqJiUOd9HZmXtiLgUfdenWM7jkU+
Bg4oy14UpJLLF/QH8xzVIMQnJYdsXNQ3ouixz+H0hcC6EdhKE1Hh3jzzeDE3Awso9e0fQuekGrMs
7DXzpqlzeMXas1Sw0mqdiQsKnGcuotzqrgS5wUcJ6P9KTEkOQ7+zmJlY/LDnGiXm/DY/1KKSXl4q
C91vJKlgjwSZGYeYd4yTRqxwQ6Sp8afKPAEu9DiIhvsOUMgwux5DX75BVp132Gkwaxvha8kVeQ/4
dJuMWLsTFZI/FkLAbllNtQF7AEH8lBh0QO4d2YNLPQISVIAsp8FBUQgLhQxcLlHLFU8etSQOInoy
5JQS0p3d/Qyx7bJY+SfI4yJw43o66hyQZrWW51wLf8D6Yny81+Hs0A1KqTgv4b0ZRtRmW0S+kkW5
w+qjWbSqPzgZzci7fzLGjVxYORYQcuOS7WQ7dlUwJ0l7oIRugaJxUocHrQGAQzeoCQQ2abcO9NFd
FROSTsYOozOOwSUr/MVGA64ilO2mOXThguiuJZSswSf2GOPpBzQlaKDBSk8sCUjiNRv6qz0tFFQm
10LVYwQ0ztrcmCDBlbj/mywSx7Yyxlsz6QEf7eEwK/x+c0ah+9BOhzmU1mkGFwKp+DUTmn1ioNjF
eWnvi36GwS662UsGTJhpHMlzCRiFi13FK358gBqhHMvOUI5wbTgwV2G1o6svw0OUwpqm0WgDGm+r
4989LBXPCV2xXF+OMHFiJNETSuh9JsWyl3MMZl9fun1XCySL2JX7bkZBW9cz+IgAPfuBdvaKJCym
0OGPEZzez5ZjPimT70xLM79dsBJtckJ8W4EQBSayBW1o11ywAWEDyLM/7b52Thg7f5JwtljMLArM
+kUEhg3mnM21xMsDVV1NyRhqZmjdusQ5fhFmzw4joeo+Z+s2tLoJRo2chYoa7NXFYOMRNuWNECb5
2TiMfmjT46LCvU3kz7IojMfEbPepnkRvM80s56wiM/X/P4atJgLXrSsuDvy3FqsmE1WWH6g1oZ00
V6pLXI/WhsTKeIJZfYxxxh2HWFwUJcbxULEXFFUYHavQ2I2Eii9LqXwpsfEH/yLxe+tgaOHi12H1
LjGOge3svhLFpGDhZeblO9rzfKM/59ojoBz1lrVFX4beh6Xd9L364nDp3BaLcQw7HqQY5cj1g+I2
q1MeWR3sYxxZ8zyP25oBiuAb5PbcSVyvMDGgwZiecRDauxFi60M5Eq5XB5qIpKacZJM/ZxUnkN4k
ATU4PKvlwLqWKRdCXkBj59My5v2rcDjmc2qzOYFUE8ajwg2LS+OO+rou/U/I1I8dO/Ys4b46JFhF
vebNrDK6UiqCUeCzb9ruplZKiLPQpg39LREfcxz5haAfGuQQ2ohTMiFUBPBYFE37IWoLOqzEpWuT
vaklfl19SOolVFofIrU4MY8EEZbcRjxPIYzXNCFv587bhiRVxzzo8NtMMnAydy5nQSGnbVFAt8Ic
MdELSzDqpcYEsEixs0F/lvqx59mrau6zxomvG6AGyOYg6STIDKI8siX9zY1AvmndvBm6fitE9BrS
eTVimYpogXRwaidHDRp/P+1obsWnSSyy4GIhe+PUjSQKsAogQJ1LMmzVEu0K/kZ6am9F8+aigDUA
ONaqlgYTt5Q71CUjxe9UX6fkW/Sm14C7b2j9CDl/KiCttPlDEchMEThmpm9pzcT5KsoQ2M7VBaGw
/YgtvokzPOiqeC5snQMxd4mBFQrznApHZYB3UbbduXbdE6sHsYwvpbEf+d3vrN7xRvNNlcsRajAl
jgP5qfnOwR6IXf+iKbiezYi/8015jVL9aYheLKsM4GJ5oFhD5buGurcnelAmbzrdYuB9nIgmjYY1
QmFfaLj1s1MZFA81nAmr2gv7v4KoJi5nMAjbuaUJF452ltW4gyvMmt+OeMobYA0Ec8IdvF8Qo8qL
Q+1UlF0AHeQpUfz0U3DbMDOKGnq8DYvYst5HeKrwHrvNsFGq2l+QQ3LBegHGVDZQPmtWbnlK23YH
kmbLBeINcOBmxL6tqG3QGzgJyjvXHBLbV+y1fkY2nglIqh/k3NYWUCDgKuLVU018oi5OGlIafAnu
SUjv9KBwHS3tyWuMM6EvuquI2cLEprUYWmtCf5pZXCT47MnHhbhVLEzudEWq/BgXauCK+pA61lGi
hTkhozLBVASwCwbLYAHIsGBBX2Dqpt1PiNTi8hoey6fc5NeDLZBu3I0ZBk7WfuLg8EiV+bEMX2p9
DEZQXj3sZzDzumn7QMsW7cvk9Fyjh2bLv6SyT3CRN5F14aKv0I4+cPbTR8Klbcz3nj/LPD0NXIAE
ZGmzXiW7bSborQh1iOXhOYaFlhpQP9CQM5vyw/hYJydSZnvbYP6S77jO9xHTP/AMZh3jAKo3GO3v
qHnKtK/eWoK+eFQReTP3We//dVbya/CZLdMfiyCTWh+BvVmsaHb/VasnZcrxE7X7gR+V/cTyuwOF
sc0vEkdJBWAGYtdGIzjChZHbwqHlA6eG17IBi3BO+CxltsPxPg0mgm1R6ilkTHX3YeiGj7xkM0Ik
4Jy9pwnwYCSvff6D43tDwlflIJzUN7W41P3Ik49AhM5VP7nSjgQohC+69dmVzwWeFcXqIXXd8vYV
fBiw3PGqWkcVi2pY3gWdlVo+c2q5NMqRL8g2o2YToWDU5bZ4Nmtu63PrjUkFMVjbdvZB5LTL7amQ
2JmUx2bD+3oGj7KzwoUS96ZqXegU45KM5fWYyezo4IQvXN53HTIYf7aYsHRDxDIBA59+YUNNkv5C
VSZrsT9y0h7BRmv0f3V5UJbdRh8wz6L1NW96TsNeUGBzKMlVavw+9gLbZ8pjUSFoPOjE1rt92rpe
M/+s58AexHM/vPYkkNxp3mnoos6wI/e4p+J9g3lzR6DT57i56+Nlb6VvZJEbmoMMNHM5NMGkj54c
2KRKsB7tv4RrhIsoG7nXgUYbUQEhBHatWieaEDY1TD2Z9UTQLlNLRyGbc8fNAuUByZgwqO3lE2FO
jM/ZFXjJ0RlubciXLo/pLDoo2bknTavPN7g8ZBWGjcYEOaZeCw3Jao99jphItWvV69vKTfyh4CIc
sY53/gBEk1QlD3i/G01kC7AXmVf+YwLa2lwD1HjlKjucePh9d36uOidmHMhbq8MG6lYIUQLgCJbF
Zuofy7h6SMD+8abeTglOAgP7VXYbJE+SsDsy5m5dEjGR0SJVspRwWJ3z+PAg5/SBNHOgstxgQcCo
30I8o+QM35cAgY5fKXJR6ghCh/YHpal0KjHbc62HlEQN2kPRss+O9FJjM02xZuvMVwQmuDf0YLv/
afJ5RU+k+LI5rnEB8UtgetTo9dyp+KRJjkw1ltJc+1FD/j3lW6OlfklHl9mRGoGF3zbcQMmtp6Fk
nXgA6rOxDYimPLfK+AGGAUvJbolCP+/CLSaQnVquHhj0ixnNvtrARdl0pgY3RQGL9btmEwiGXyqj
O1CX6PeZdqCk0Zu0N5WUzKKfxuhJoaFOoRiRgoqLK56KBDwy3/PHNRxuz/cWCrprKC+QJLhK8RIR
GyxhE69amOiGeowLmjPN+NKuV63VZjVMe4nXB8veBHRvLYhiutwDIdkg0QctwK4sMwv6HgDdD0d2
ZMogLwWxA1ZifsU3425VF3U93adgGnwuGazg1sPIY1zypZ67I0fboejIROU7Ra9wqYzMrSxoOn6z
FOB/E7+pyjtmLYco9FAGzXzIS+5jgGO5/6OAPUf9dWh+wu7HmN6SFv3uxZHqE2Y1P464vbC208NC
NQ5h+Hj+plubf9637p81Yibna1qNLVGq6bm1vycVi2OF9qE+5vwdTb6pcYeeftKX6kmz7uV0nDoU
Z6s4dcYNz9xKo/KK8A51/0GU0NbDUyISD+LXrozrcxY6AaP9sUz2taW+J/ZvYpvbfhuKB9FdbQxJ
lIPhXpOwPilE05tjSslYyImFulT+uAz7Q7M3egTqjGYjCHHVi96fcFXuI5Fjqkcyg7EpfszyopXD
wYG+Yue5rw10ZTAAuU26AWXQmjQqEkFNUoiwvRfxdaMW/q7zuI8L5wox7CPWoXNkLvGV7yFHh16p
pjOmm0uB4EwUXRGxn2XzQ2fqRwUBx5LHVh7CIqUqHW9VeO3MDKP2n7JQXW1Rxtm+690/E7RPhL45
xjSRWO+5XvrSmB7uBXkqoLCOniGEr3lfEsLV1UqxlxMSnXmNd4/0s+y00TkYFlUbAkEECwBPdUEt
9gwLXM9Yf96blrkJ+wECW3/rTHQNiWFOvlEk5w/4wdbrJPSQC8umRzEYB/eu8JqUMGLrV32r8R6r
DlVqenyeftwWHENkHNh/fHWmKFo/lUP1oDcJO4hLFea0hkpcviHmKePLaYV/FHgnKE9Nahzb5X2y
n3PzdwoxKSrAduDegXurYKjSLluW4mFyyw3tLB6tVb9m1JyKhduq8oJH/XlCCuGw8ks9xyaz6LYu
MAFPCGqAE15sgo0ucWCTawQRLPYc3pHzpaDtHqGTHqdEo8pYuUCEyoU8xY75ubCNMTHBJ+K5bqvn
qtJJGlLsxO1BTRjxmbsI/WVxexMpTTBz9o6biukUYqfJzG86z+bjjGVxnpl3QPthH1HSV74VlA02
5wo/lGG3D0scIX7m2LpREkKKTRz276Z7ouAAWah6AoWLLdTAXYBZT1e2Cr2dwqRC2W4DEpmWdW6t
+FDJ+UDsp6c0gM4bvvtnFpVgrrS9ArGQfoM49/N9A111rq0zHFMvKhgIQxF9J6l6c1AKOFEdgI8G
rfneu1c37jaQzDYO237FiOHWCu9ATjijsPy8r4KB/6WV7V2KkqXb7HsOlE3n7qiW5zrdAbhTfpbV
KJWiGQ8c5k5aHe6o3guseb9YnVfrqMLrYKF03NurV1tU27RCA9L8EB8GHxaj2OejAYnzWyEFXZv6
c16WT6BOPZXlrwBpX/BxV6Ea2SPoMv0ozYNaufg9+bOkGR0h815QOeIog+eCuDKc53Qcn0OgQOu+
qUJ/7baVaiOXQzkxMa2hJq8g0OFg6vENIZ8hcNpN5W1tZ7fMZdNjrO7z93T9o/Z3cGaclWPofQ2w
N2rgrOHFUIlXtA5brn1bhsfVEaKNX7ZjnKz1thh9zgbbJ3W6tfNgLWS1Z7Jq+JzfyyLlWU6xEQpe
YmMCYV3qLjVR2zC1j0bCQLoclv6ag3nMKEidIdVy2neVtxpWBvEan8fPUp1cpQqoNH3rOETRXhNS
Mr0QNSjr4oDkTqWNtdehB6c8h2flslCvPsnyMclC9gxQ6AvNIeBy46bbV87kDxGZKVTshNJpYiT0
jmx0Hfe8w+8a+MZvCwUYQs5uAuvdNclRdqCjpmBJWl8j/iOSD4CV5wh9r1sOA7Vyjnnvuse2fVjx
LxCGFfPuGNeFBQnXQg6FnbpFNba9VEKOi0gCcehvVOVmVzDWhVeGbMAAmbIV2Ernuo4LW02XV9fE
fzNgycrBGqu4dFWzAkmEgS51xJ4ntCeZJhjjSibpOuy380qK45aX8HfTtUMxa5uY70DNswExyNf1
aDelr5VmBZGBGT9+CS2Gcg3CyAOb+rYNUvtt1Ki6LC9OD5SV1L44Z4wqbv1AhHUavniPpmu2gMQj
2U7qu6EqcyobNj1unWj419YWg1KK/csm4PmrKpRCFSBA2dU1hOhBelHml+1Pgd95pAtDy9ZSzgfs
twdhrDdUXG0TSAR6idCIoCZgzJrSIxuj5yLIDtUt6WtgbTjgqYuX1KdRIxe17V1T95wrodIfibWc
Gt5kXVL4jDhA6WgyNN4Z+PErawZeMx9C6cEOz8mae1WnKxYDoBHiyOSVWCF0CiLZdbHrzA8bcVhV
rhqJBRpvGQndO5ddTsJahTXrZCj0YDg6Qx5z6vIYaUcD4pTKJSdBWEEm9Pv4zuHN3LSd14E11mOF
hg++clTVNU3pt+F+ggYcAa6c+0fWBL2xAXsdZt3eJOq8bevsWY/uQCKylmvLtQITEdqfZDewCUK6
yOu3QeIAeRyq6GRzgeLUsy2bUyeIHpKqzzO/SchCvNFNzrLubE2r84t1kDEB+UZ+i/216IsvELGf
0jzZbHR5Sf0ayR+nMfdTBNkb6bOunK+FVW8sy73LHdapoIihs1THiuRUjZYGe6e37y5UNT5va8ty
PvJFmUve3VdH/auVaK8UgEIPeGBKaro6lzGJZ66wH6PuKStIYteIy47PDTKltkoBhvKTxZ+Ve5ja
6gZMZRci+LcLAtWEyjPcRo2HvleLr0hTD8CFNgVQz5xGY31XRbtMGbZau57bxBZxCuTSIWvPfb93
krPGODmCFawqieMVGBz3TCgrsb2PORJwmvKtsd0tnQZifgyaQYBxdb/yZH5e9N4fyNzVWThQqTue
TYUZzLbacwXEczuZIxClQX0y2l9rHFMfMsAx1OFGGdParKtqoz/WkDfcyequoBYoyIG8ka0yi3VM
gEpQmOC+ZJY5gJ/lXAxND3EmzKKDVU97Gtkz/MWGySITg1XsyEsMRqru6jWSRdNedoZnhbp/Hd0O
n2JsZIGMzKesbpJDQyQ6wYDhzelaApoJc9/F+pNsu+mG75IuHhvD5ILgaKRmxBMVDydGHlrjybCU
lep1RfELV2HkWU5JYVOhDBlILAYXtJTrbYhdgWLS9CqM9BqN0gy0YW11HQV6pIFHZ9rVMED3A4bV
w8K5ySwMsXPd+S3nL3hBtnvtKITdFu2uyJTkmHGI4Yi/7oIkqhu3+RkqbDwJqWszmuMLBKzXciK8
2ItmOFFAfOQFMB1MuhydhbXPyRPxkqJSBoOZggKqup1tszO4veERK7/JxJZ7cDJk1sex3Cd8cqyO
Bp7efePe8Diujdeqpr4g579SOIEVijYIyFpDhUm0L541erDwPqBiCsIMEu9b6fTfdTOhvlFxXVbO
C1vC4AGp9mskUJreRm1bd6Gkn+kSm+oY6DRx3dY0AxVKpDAgq8NFsB95kD9mkg496pXFYVB5JhaT
+adhSr8CjTfsEDY+z/4QWETvLPOVQ76W0gZPvv0f/u/hiH8xpobMGAIpCWhp1IU+IHF/h3H70NtO
/ZODcIawdbAGrTiMObPNmMbck6zYm3mHV78VQN395LLYFnN6F8C8Js3QN1340VoAi4K54U/VTqjc
1XqusUNaq0DGb7rdnMT/NEfhMLUQp9XjpfYgUriT8k8LST2U/E1B5WIH0Iuji/xaQUg0b6kFNXlR
SrbXFIJPO1A0N+jl1k6idPcVGwwvEyXCsEYBvNJwstjVvcjw3C5gLX6qrHP32qj8w+rNfsq1ZuOE
4Xs9pbyT4M4AXKfUzZp5QRLk4tHwYFsRDx0jQY7BTDbp6rStF64bXdb9i2N3HXxGXity9mpVV3ac
eLj/zHQOCoXfoTHyEVJASS5PAi/b+rloRtfcLyaAukJzm4Aaw5dJgcVFzeJRxPYpiRRQ1cgSmpW8
4gl3jiaZ3iHhuLw0yY+jv2uSkX9b8hJS2os22zIwFioaZ2xUI35OsNRAMdvsYFZI0OE6EUvAXIZl
P5vuVFxnzbnkdXfU3YynH3ncqtbQDaGQb8YEVw4oRIy6fTb4aa0t5PF5b8rY1pAcsnFjlwT/cCJM
ffwFDpwHlpyqs96/jxDEQ2P6zo1mLxLefI0e8WZXTnhPN0ZGQyKiots5/rAYF6VpAgOYiGHlx3lY
8AhDWKM1WBg3I24QTR+KrNsRvTtWyUufiqOmD16G6TUac791aJqsv1vbgDSpYWqi2A/bFuwAR1f4
1/6zAM62en0UJbFSVrf0WsKX2cYViEJe0HtiRx7zum8i+KbRE9INKWnaaXmvNfmM/57XdvVCcMTH
QA4Kl4IZzuIKvbBW8lgl7jf7cQGmxFYr8ljfknbW7oiK+lmu6gUfLDelR60LMnzaS0184csRN63F
uuoeaXjgKFFsonJ4s+MsgCRFroeW7vEtWua9vtaChj+oac9ZWO2bxDm1GsUh3tw2W4JEftKF/Gi5
bMEEzTLyV7ZxSmI1cLvMHykJsN273feBrr80y1+mf0n8nhNYqpolMkQ/DhGstYZm4Ci8ah9FzfRw
VVzhGdqrSWhGgntff0wlOkstXjuVoWy4tIFFCNII1IH6PuRW/CG6yb01o5YhG7ewQe4UJZM2ZrMA
OZi2XszDbyH8rxp/oCGwo/N2kli52C8SFr+kxXecdUfNfM5iQDjYqSZ+3MTuSPi5jyOyTZZxHcQk
PpRyA23zaKQbXXw6RVCmB/roqB5LwgejfZXiTDXgEK/Y7d9SLIcakhhdNiwr6TlHrVJY3JLCi5ga
SuiNIpH3XDsvww0kyzaqyy11FdvZAFI/POimdZ+MF+FSUPr8v+rr7GFloMVwYm4ZNlc/hRjsrRs+
juRUrMzA0fEfR+e13DiSbdEvQgS8eaUBQe9EkdILQqYE75FwX98L/XDnzkxUT0kkkHnM3msjJh2H
Y5JNqyjwl5Z5t4uTmlWIIqad3kK9SfJjDu5+VOC/8EQN2l14OSPGJKyAQyG80xBO5+q2QtxBa5b6
PTY0dnC8BnJ8pNGm5QEMz3vJEAUNGXlDYcSQw1qWobSdHNQ3yMB0zeJpR34ubYF5nMdi8rDHsHnK
VolOa0KJT4af/iRahF4QzFkL/4QEZweJxJqXSRhEnSafMTqlVHvilt9otBgNIuVFLcmsfjQo60BG
mS927aZgezGN+DoNxqyUARnNjXIYRLGgyF4H+kGMTDRs5TYltuv04l9JE58jZkpxBuwEzN6OeRIU
zuXArjlBIDnsm+wDxsLUo0iyd0guMNXNCj1k8KQEomgkD7pAUAf90xEMv109xdFZfgGrmUdH4qaI
c4Has2+BkxDv0qPwisuVzeIuS4+onmwDf0HIOxKs9MKb/EsYkfYQ8yDXpI0SDgllvGJWOfOgToV9
jUwyInBhESmw4NOKgg01tDUcFYmpy3Q/sR+4FdXTKm8qMksglAQOf9TgvWoN+xMCM9tHRL2V4uYA
+H4BkiRmUweoas2qGmLwb8wBOjQQpCPeKMSu8pdEhZcKUuj8Twm9U5tycSLfHDqc+SwzHJTshXIy
la8q/cx4RWR/g8xoqaoF0SfKsgLyQQKL1POzH0X6USmG61C/DAVIEYZCsYqqqwI6k1Jx2T9ygNeF
mYSchGvWtwsSFqER8zoZGGGgRdTxHGKh3BNb5ssp6ELqfRU252nUaQecYxtbp5Z+aZKDg57d4f65
3DPMnUEYRfjlSqI5lUendr9KVV2ABYdNsous4a1O58RVIo4JJ61b/9XF+dJIhpNZhr+dGj6teE6b
Yb7Dh9g7lFShhp5otMTfAI44ykgsAkvi760BEK9vkXxcaOQ7E9FLdtDVx2Ark0xJILvI9U/I5td2
pmJS0YUnK7BdS1mzOL/ZAged7yzzhnRQ/EIcrSbz+a4aDqMTU+v0+f+roo5MSoDFVNMkOmr4CNL2
IRA3Anp5JghzFPWrU4rvDi5y2qbki9MhcqeS6zkz5tkvRbtQ+1SVp1kGF/NLaa815jO/+SXH0tfC
b72Rd41KmnBpf/TS4KrTfFQmH8Sw72s+GQ7wj0YwbKKmtXiaZ5sv65AOqLyf1YjfkkuOi5v9LUP/
moamC21sQsUuiKKVCBDsOAzTy9LhETa3gaNvBLBPRy63Vc1GRp8XJR+ykqIwHp99mryJprhJveXJ
vHW59tVAozBUQcdi76fhSxGgejSoUUW/jeBu5+AJTHuiYlnIi+K3PzQmnN5lulY7ElYzhLdEglo2
u+VoO4WgrMtbjT1PrVHwi/CcOSH/RLstQ1BR1V6avXN4b0mxf0OTt3NKsawOb71O70iTI3fSxVQm
/HJzyOaaj0CyiA07ZywM2WlhuNgXpfHmj+yIxm8KQ4X+eNWCHLIZqsOXYwWuT5TmbFjt+kQMKVFJ
EQVru+AZgjsXzmTGEuUQ/6dznpvo4RVuexl3S6D/Q0WQY6VHgadM59BZav46qI5avJObj9SxrzLR
o+MNCTj1bKTsp5rcaknxYmD8xSFESxByzE7Fz4X3zR3DB7lDK5TEe2FaGyn7a3PFm1+KLnqG5d3A
sZMDtQoyjeP+jFAVvoUxrgEbGVAUj1l2riuXBQgyNkvxCJvF4YJ53KzwOsGJFNydJOm1MlabFWxe
rEQWF4nmcjSCRGWdhZuV3AINAM01fufwxrEuAVnHCmMwu0QByS22tOQNlWuOWpisgjuLYfPAI1AT
MP6u/jqVC9xgTRCELJYqdV5ydxCBLqIDghM20uoWOUT9F2vqI1UNQFsM/VW4Iw5GeBssiVDYK5eX
2MwJd42PVg0or85YUjbWtc305U/KJjC05a2q8M1gul3jW5errR2WS9IDtmmBmUr0DEG560W6zRLk
lJBeDSVYKYxKHBY/3CgMCvrSI94vbaNVhB/d4/NQjrQKaEKHR4J6foWaNK2Xvr/ILtpf/jWixz8T
JloDGJF20XbcNm/DA8PplKxsSuFyVX0wFXCQM3fLj+BVvPG6zYrji7OtLqB3F1haRkyKN+TEeLL1
9C1At9Bzk/M9nlM4A12GhKgbSX1LmZ3gWWKbSC05sjgblO/ILxidW92f1K20z57lbbWals4OoYB4
0w8KtxDJtgpBZ0vnHw2HA6EdiSmTD5YjQEh+swuSOsxzNH659IR9zmpXGdd6dTTvBUYYe8PX1ia7
oeRmXdTrEosoznLUAdNxQA48Am1f5H/jCyoBOmV8F5ShE3b4fO1oH9nsXPGY+6IdDha4cXPbRvzG
s0sRRADykueeH62bCObhB+RHwXMuJrdiRZjuyKhrU34mVIcY71y/XEnFHU8N8gA8nH1wSOW1o3i0
pOu+2+nBXrL3WUge7akctxTFQcvc2JPKPSohdDACvtGugFbHFwgZnmvzVbjtEZOESrq79YvJ1/pH
HhyK2QLKWO+xOWGMwn4PEl41nRTW6cGxsr5rm8npsDcFPKJVBQ9ni9pVMU6j9mCrHKRvcnPXSteo
HjV3F81ocC8/C90z7IMwzkmxDZJzU/EjDGjWYeaIs99wexwfJGn34inHbmZ4LaoAwBhUbT6/qHkX
/LtCvRH+nEGrN5EBKz9+6kp/ZeuqMjC+dRMswhsnEQJpxmwY+CgGoyWKdVRsbFuSHwWlIhAge/1A
WdDoD5qBlsm0daTwQ3HSGBxYGwOq8obtgZ0ddfT4eJChNU1L/DdkpHN+cy37CYGIdKhukrq4tyv1
YLDljB6Kv44TD02n3m6q1FWbLVSbvnrjoODx9jFE8JyRFMTigolZ8A0m2w9R8PDYk6bi5tqbLZZt
vLWUzXjvs+U47funykg+RJlyMqR1r5PY1CHEXjmfCWctXgM8aNobj0he7vl2m5Z/+Oh3m7qAY8my
i5PWM8vjxOsS+EcDBfUmq7c8xKjQGIdf02eIOiHe1vX8K2kkID4nou7spbGpDE7V8MuQj+awt4p9
03iytLOJRE13nOqKvYxX1D7jrG2c5xI5aSzjnV9IDmnjThO5WRmQfX1TBT+TtVSIp9fL62St7BJ3
1socMb1sVOKBkm1e/KXaTlN3YHZ8KKbTuWrXOsiSPz4KvkPuyWptz4HsK808wW3h62m3wwntb4ki
KdzoDpUZONhwwwwxV8+9ehlOSxmsQb2i/WKNK+UbZVqX9S+TbAuCXLutA8CQ6xgUBqdQzCpg3WH0
Ril3pORkIetj68+XGt8Xm4PmSeBHTBkKAgWxXsE2cll294ZyxvmlHNQb1m6stFfAcp1qIVMNJTij
FtUZ42FwTuFjd0fsWyy8eQL8n+5zIv+DTGhzSWKWyBclKj0VUhqLCwS6uOKWM+NIh+XJXGXXIVQn
TE1xQb3VtEOIGYycCC9s2Ofkjq9Kbfb8cz5iSwr6RW0yT1mhvjGf0l/EjTJtQUVQwK/bDiDLJuVG
LO68Nfzq5NJ0G+b6OdzQlG/wvdTc+HPG+L00SHLODrmeTJXSLtHbZfwb6JfxgjhYvmbAg3y65NzU
eGHZWKFUeGt7c9sywuOwI+XLqFA33YeBvlCm7WYqBEBfvc6Ckk66WQRCoB/CxwJbYGN1nlofK0RH
mI9kFMyPXN2wcovEzuYM5gVJ4RQQu0ly5apWjiOjtEg+tRwy+njXWWYa64GRvI7pxouLTd1wfKwA
HySXfvWh0RUukmAf8GG9ssHlIFb9bUY4NRLD4QLmjG1KJYMDuE5sZdha1TvmiU61ZD5AfKmjbkwT
vjaUg5C3+0DQLO/hiAx3WFnTuspwiDGYWPSH2bM1rRWAu8Q5FTJ0Vk5sF+9cGl5DWgiAOEhsViqK
qW4TfQzOcnSOfUSF5yHl9Enp1FcoVVp5qZW4P1eB5YHkKcGPEGCRuKpYBG/M16ofhei6B+8YBRyf
LAjFyuYkXWn1QQvPDQ8Og+3s5nzl41KUSGRwy53JlErm82Bp1oz4SbfzUKtJsRcii3dOLchlDIHl
EqRYFXwR5WgSdKbuStnjVyvCdaKvC1gE7PL/9cqKn48g95BVzWeATPIu1Sf9YmAfA4fCopKYSYO7
fVV/JRGriS0tFGJWXDz6i+gZ6iXuTHBBrf7Kix+5WnX1jaiZjj9Sr/vfhswb6pM1rxOvBV9bs+Xh
IYok/QpPE/IzNhFk/TXzaQvXRO73CV/1dIEWMeoMoUghXIiDlNxNfk2xZLHCOq6ot4m/Y5Fh0kPw
6Pv2WXd2QOWZ27brzPI4qA2CC6QnA/shQ3nrxmzwy0WLX3bBrm44cRoMDF0Etu4bcEGWoFi7DiqS
gXZnQJaS/OdoeQjx9NFttH8TaQURlu5z94cvD3rAT1Gv7HYzOl+2tW1As+sQHmqvqQhG6u9avg/b
A2OsWGZyCUIJaZmXICiorTuTN+3BcdGfuZkzfB+RV5y198L4yazvsfZ6HMFNyYib/1EB+gv5BxAX
iKj2tkDRZaG9d2vYOLVn+rvK3nQsuKnVUWpMR+yYLD17roUsXerIx7FvLFTGGWveIa5Y7GUNNAbs
TOjCpwW9QMG7ggLGmKtEddrjx+JIQ59aAV/hiMT6Sn2sLpMXJbU4lyfrOmMgt+ZL27XEKsX9Mp0Q
RsJouEkWD/waEhgdFHWJBcDrEtjUH+j/Vql8pkAVHfMfLOELZsV5+Y+iJLJ+sFZw6/DmS9mKrLPE
2SbleWpA39IwuJZJ5hRYlXXPDtH/wnq7FGRynIm6YHvO9ZUwaCdj3OXepqJH3Ng69yR+wIAKl+oL
EpzZMxXcg/eoue+UI3aFgIFJt6rTlZHvasQLeX/QydJAyEGcWt8ey/CsDDcpRvdbcq4TI4Jr1KJG
Ug8xmpS3CRn8BLM3sFweM+qqghYSCHMx7LH2EGPLe8Fxx0tXnnj8rJ7O0gMdBqAGnRjcq01QH0OZ
jMqZJ8FDZz14snbFkLMKgCY1l688VmG+oaClAoguJtP/l+4sul1yIDmSg4N/ZdxCKcNLrmqs0h59
vyNLg4XM1sQsiHPbWmvz+pD58lLDwxNAYSJvl9PnAFMUqI+SrAsWAtGPI1bgBUhFCn6HE7dDdZmy
+9jDnJUvUklcArIaOLQ0t6yYZWkRkclU+8M2dORtUEY7MQkvgE47lIQq05yiDURii26kWpusVc1W
vs1pHqPxj0u7j3ukCoTCiBcp4VRlFnHhb5GNBqs/Sz0yvHSrM3ZhSqIp3nKeaIPppJWMjtBWZlAa
gy2JkSgZeIzDkBMO5O7yzBVytZh0CVn1W1MSj2HgCHbylWwR2i2h0aZDEN0FxuequozVeRwEfcYx
L74JpOF4R2cXXmtO9iL/1OppnY9fKfZttJ75Z8PJO5I/FZPyICk26hcEMsqn0bTgrEvXLvicO2Ut
Iy/otwZDsRJUQiJivvqUOgP2GvajxOJY4WWpThOnv969WquFTKRvG+KjjIpdVq8ch3TEzoJww7gG
xALGE5MmDddjbVzsFGoQD4I1MHNOrUUvCDCcDikTH1a8dcckWwKIHrhCRwG30qtzJNhl/fIhtwln
+fSI1J+8JnUiINy6+tIhuDRlssy6ntkXND7qOL67htlncGnkp6Zixfp+5OlFN4AVsGD8afQjE3u/
++xKY9E6jPYuA7CptHrJ2ifZWOjdb1P4jujDJRDxlqI6hjhpekP3TPWKcWdgAAOZY8J12p2QClW0
hI+NZCkYxWRsRUWClGEToaD3N6EM5oaFW63g+LF1h3ofL30XCjfQaQzUmNNZsXMvcNi4SEOTsfvq
c/LNBupAmzOxFUhZBtzssrOSkoFjBlsfoiuS6tm1rKuKzV3NgJbd41+TsxtqO9WzMk4lcwJzRe2B
yi2R2E7B+dAqSAEVK8pqGSg1ZZxvMxZD/U4g9yTFXFe+RDM+shwlQHuZGJvQTJOdBBGV1X95GEwe
veAQ2eI9guoSOIaPCsS4+iN+BcO/k3ARIASW2M6bcNYq1N2mY6OvUq1n8z+D5zYiSZL++bp2LMzE
822+g0DuMTnSQkTNs0BKUYiMlaytwNJSLnreYjTU1v7AeKs1u3UWlQ+DU4n4JHzMW1HoH7jeOrqh
zjU0Z5uO9akU+k8tBVeSYNeO6W+UloFBNNH9zAaradTCNSAUrB7vRYsb3S/avWwHb5mSxEv9RqGt
V1BwJ4kc3sZiMDbKzkU42Z/ZWN8dmaZxrrndmO4xY2+Vqv3X+gZmctqIktVXnlvLfgyxJ6i0muqu
SeOPUg40Vi9zqGBx8DsNlU1pE+Q7HFQFkkD9O3BmGmUxoRRKoE6qzm+VSd9xyeC+IMUL/Qb+Hqct
wHUFqF1sk7C/ot35ZNeyX5hj2m6DNR4MHLur9JgPyU32+5gFeLwHs4Hns6FoaEkYUEsGfiDTdbez
JFdIwMMUQzeZtzKwIQgabfxcCw2czqkmaiBS+MOrcNZ4b+qk3ieQ03JqV7z2rCHx666QOMroz0fi
zHRSrrpuABLE56iob7IeXtPCeiYDFEGBjwDkw15k2U2TxX5WB1MkV7ZCgnocYHGv947MOqJSvCEI
f9GkwyoHEMiIEMJaTeQNzpoDG8AT2SSYrTlcwIqSjmxr3TbsjwZDtooYKsPn0y8sk6c/20u5eVId
8c+sef8t6TX4t2qc69z2osZgxQNG/XDOJyPekVK/S22k24Pg90vXBmPQPDb/htrYt3B+Jau/NlCc
F/bAqZJ3e4XEjQQ5ccKXJ1jd5ox2p+lcshyKFW3T1NY3QEEsLATWQOpC4VQk2GkY6yd++i0s/5lw
6i5CBFz8iC4U1zfA+UdlknhvzHwLEYD9YbHTmsA1lGhbOqS0hCBpGQwGN0MgYxV/jDyPvj4cxWjf
8ZFqbXsFnE7WhQTizae3VOnxeYy8tUZDR+nh2Ww3ZeC3GmNmLV3RfkzOGZrt3VYYX9f6pm65Yufp
WES+Qcmcsb2JclcVbDWt7FiHxibp9vXYeUnWnDUNJ6XhPCLFP1bxS5tRkPPaX0NtjPkrayMv0t5q
DRt2y4Qio13rGJTFhwTZpA0tbqQYMwkkn0NuY/RngsRHsqIKyplrl2XMHFMUQq8h/k76zynu4I0f
cu0H7iacqGnRsPKF8uT1LUFJE3MtNoT4tFCk5qzTs8FYlxQgUYNolEq8wy6llgPhRDb+En8ZY0ir
ZlkCV4pefZVoxxo+FyWSVuUQ4lliu5OyZgSERkwmOq2Y+fjUmEshx0tfypfyuFNIc4t+reCjbrA9
0SlzmLkSUjOog2xlGkAmyKuVYik4ZoOkWA/9q7Y/NfsT9BlR42s7vJfJB6EHjHp6+iwUmV12aJoI
oaG+akRwqCMOmDbdpuC1g/aszrGWOnAiv9nEmeHmIMgKwaxSJsmsNiHGQgYg2UHpHFbBpLQR3Eoo
mqtCsdaB9vACtCUclPEHJtfCeDSiPRVa4EbGZ56jRm4cRr9/YDDJ3Ak3cA3XRJ2g4dTWql/yqiFk
B401AAhqxkM5vGTbOSopy+V0iXP4EE/+LtGmnTp0xKII0t5yujp2cupO7/0vBbg0K4hD0U7sTnPi
wkZ0GzKIOWlgTwnIPPSJU1YOrFM2MTGyAV7CXrCI73vGSGANhWa8dGoxjAQksuhDfZc5gdkNr/pg
xEEBdiC31jSRDFpAoCwDp1mq1LsF/sBlnDJdNeRVxT9N5FeZjafO18HkWBeVRXvbYs3uGYP0Db2G
QIbuiy2n5gURkhck4abMczYSdLKgpi46w83I5n+d2fKYD5eoOhkA5hZOJG8Cgf3Dl081Ydqc0Rd1
IofSkPYV6w8js/9VSIKkyb5RgPgY92XVAvIFdu2II5qgvsJDcJyW/p9k9k/CiPbKpN7NcNphQT1Y
KC2JO4HqTkqLBADeUi45DFK1gCxsD14gfzfh0a8Ct/elU75xOm7hwoNYelWH7ORk2iaZ6vNkMtJm
Z+Mozm2Mavin8L478xBi9h8GID2QPB85xpUAaU6ETFkj6Qaw2taCpp3T9A4OZv/ioE0J6Jf8JPoa
DfLdmaBKtP03Vj+mGAqfLdYGHIVJG2613mau/CuY6pq9y374pIbtVsr1leEXf3KLbDgK3sY2dalK
z/R4LZ1IK6HTZ05nWvJDMxXwLrrH38lASv6TG/s0RuOyrTQgarJnACgxQK3Fjfqs+/IlRHMy+mpP
HiYhwa8hQcOsqgdolwSq91yR4s00LOKsQGaFKKuRf9VT92JRRGm+Ma1bE2peNEikTyTHiQ00ZB8w
dNY9YzlZdf6tZi5rZKiWLNzHTvkqu4+2G49TUt3zbnrJanQUpDHhv4e1mfyI4dKScBoM7xJtXFwx
RcLLD445O6oTT1B8j/lwh4AqPYtWVlje4Jmxxgk69kfNAe4VEF3y5NtknQIha5Qr76uLGuoocDuk
vIZGqP3Yg8/IsYQXE33LbbOoosYNgujaqg65tCQ9GmZ/ThGvs0amGeqxvZEn/FCJYkApeBqk9N5O
znsuB3eDMbjCoA7azzZTrD9Z4CG1EqqqHIgwIyTo3CUWZRlikHPPhPamglaCJQxFoz01BYv+mCxE
9vJFagLJj44dsuLMFz8W8asKHNcVKx6LfoK/dR4KARowhtswC5mnO7TlW19b704dPWu7cstA+60b
lDlxUbxCJAOEk7tDXR8hXJJPbDonw6kvo6EuI3bwcom2ypr21bxEsLjD/foDEYQsW55hKB9ha59p
wjjR7UNdFAdLn3UWdYAJrz3buttiSc5S01kYAn8NYpJtyPqCMK8Ed0FbNO/QZd+5vDYphg19eMCA
epbE0hUifUiHoa9PdpU8mlLxsqLnKUVNVis/ZboMw8FLCh0xSNvcS//m++KXAglFY7fW56+bFHXM
0wPatuKOsul71I+IEi99Ue0MJXmpfEhgWhESbqq5Y4NO5fmTv09GHrZR/gUf60lBhL7/1JM6UgF2
Sjp2aHG0V+eUCAOlbNkptAXhvUqVUyGUZdKLTV8Pp7Bp/40iP+up5OZm9b+UEukY89GgZfacDhpp
SivTp/2vrS8ILhdtni04hFEbw4diNedcyY/6iHgTjt84olwvPoiaO6sgHdwpwTtlZwfqikDVnuZU
EntlM7OUuo1dzFWHvy8CcYCPBAciXbbOgXRFt2Cy2UscQBAZglTxapQvNfvUMkpmGxFv3mxvSj6z
GC6Q+ldg94PCAw/rV3RuI+17qoimfIKbBxr5nqRManDFBUgxGgQDvLJK+k34AmHdECA2LbfgzFrO
wJDTAC76snFr7DUy49QMFUMTsaGy3ysmUxJ2ulHrsNrAMIFZYqarYMa3tFAamz+CYSkVvuyBGSxF
2Oh34MFgHrQoIQzQliUETeyOzCUkIC7JOJAvhoxMDr0exFJIeN+AwRxvjVfCjFQV9AgFEt1nlCBZ
4Iezgw+oguTLjpssLkkyCjzR/Zb1uOqZlpeAyFr0WZ1D7HzFNpBtk+bYy2lMIeiTDKlfkrMfUzX2
9R6sx7ZvAnoyH7ZbhcWEdbOVo2/T1xPimAoFnYLgwSIPLimsrVRcBVaspHsMxVmCylPHAG2lT4up
Xo0+1mgMlFF4SeeQkAHL9thuYq6XEedvqyMGZ62MxMzXwBDDEMA22Q0y8lRC4efcUghXdoTXjAZR
zt/1xlpKLMcqtV2RVcE2cEDJaa/NIDjHcedJFSO0vt1R9q79k0DrmXCszG+ADwu5gZMqY6TkGllN
ZvarBQ/mVEjz1lTnw8j+m7luXF6t7l6Ww458ELetPc44+io+hI4p4yxRJFigxuIfk2tbNoyH1XZt
VojK4EZE7DUsWJ7KvxF37kTIFUeiblyRS2iOyb7E2JTscDCQ1ZS5/L9evGvVNlLNQ6B3O3Td6gfO
Nlcvfue/pp/HpdhKagT82XmACaSCQfQZ4BLAvQiZQ+XIcuAd1j9ciYu+OaBvXGTYmuvvEcGTHDA8
Nn5ETqHXpWxArn7GA/JMnDtqjak8gj6A8DhsZ7Srmuw686eRLq3Y8Ce1+AH53+meeu6p3T/sIpXy
jT82iT4ENrgkPpOXqzaAvm7AmTgT3aIkp44bLmuiI2FlxxBTBXbOeusErCIrcUrs4QHACRlLeWR4
zHQxsJQ9ecmodpAo3GSp8cCaU8N+NcVvgzgp21nMxQzxtMV5sqf/y+40/eId10X2GpHQKvqtijqA
6w6SLwtXwtoSS3M6m7ySDjpPE/kBE0iK6R4BRR6NKxnJfj0+G/ZP1Aosix7FTPNO/0CnsxR6lECi
ENaSKstsnF4VyTIEBUimFDcKs1Cj8gCmMH5VEGVrJ/h3CZw0dVZECWclkJLh7kRU6XUpStny3cFg
FxkvCdU+tmfW7xBruEpqNEnJdAhxmEw4+QUEtwbLdRMqoDF4aPAEwHXhjxqrILTd+UAhZnWtofOo
5H5jIy5hviogDWjyOfQdpqNs/TjQwhpPeW95tOFkEdX0owcfkWLX+7sONLtggl1g8ZugKQjgPgaK
UCkcKbdQmqsHOh9dNrdNxQCBcXcDCM8ehqXMpEmgwZsKtj4BVMsK9xUyz1H1UpgwJuocnb8vJ0Cr
YN/RV8nOhoVmC4AX2GEDJqOgspZFiBkHU7IvvVfIQgeW1FcT5ms00kDiouV8ZAwGqC1xJ5mlKKJc
BQGFw10dMiZEbouc0w1DYAoRY0FMEUR7FfAMRjBZHa4UM0aXmwCWK1kPBA89wf/rQ0FvIiZtjhc1
TA0Sr2mIjOqJOIlQEPTKx2inR26MNU3jJsdY4uu5q+4ZoLEmoxlxS5YxUzCtAL0TI1zCx9VPErm1
MCs0fDfjCK0PUE0fJts00TYlv0JisBtDvMSldSUF9EhKV8UWwg+hk6X9ataURmW8h9bkGs78380E
TzhapbbpsU05vb6fHbukX+9aBTNiQJRFkZEb0kNBkcnOQh6LpBgmJjG17NrgSWJqWU8gpxUvR+Mq
lG5FzvlKR9uAPsIjPAWvdbXgDxmjvG7DCsaotKKd3IAPvUEGccMWfRE3fdhHW1jZ86o3tt4b8S9N
2Bl0V2uWAnOG6uZnw4yZN79I3xosXXU245+XzP8Q9Y8rPcP/Hv0JMJl9JVxJ/lcldF/W28jYCDCg
m//UMHJ4yVrSDIz8o6uuoAz/dx6hjjEBXco6fTi1KDHkyPOxycB3xv8i5exiXzHDOnTSbfMp0WOF
01sgXeUJsS83MIKl/YhhKEiuuf2etBdD+g18IKZIYAyLfLJ3kfHngI9I7MpbdnsTblP1mjXvUXTt
w5da/yMyPK0/rPZVau8TA1uNtWstEaUUPUFB2vJHQU/eoakaWKlkyL97cTHEUYk2A/WUE32PaLSB
N+oWHo6NPJwD/wJ2HAP5IkIPbaI2VBeA3vs7wiotvcjiPqmvNP5n6lDDM9h5MEqvgs5veAtD0mVd
kopH5aEQJtvDJrGQnpaQHxQ2tp39j6ZNz7wgK7DCtUsn5glCGBt1/9pgxynn6STiEcfGLfyKlezX
oNrPcAC3LI1seB9W9xZ1UGTGytVGFQEAALw02/jkcozsG0aEBdnElYc1LAQFYyWYR7Ty6FwGcl0M
CaCPA1GaRykoTETECSVYv3zIfr3EQujKDivbhE0ikw46acHX4DBiVJOrPn3PCmGA4WAceK9UY1FH
79346hqAdjBZMro5Cwtn3jHpTt8ym0b2PDELUx4Y5mxp7xSuWa2r/i8yPxkodw2L2rm+s5je2Ah7
Ec2AzEaKiboc0eEkSnSnYpkVVB+dgfTVWM1m6zg5TaCLenUNINKe3ERm3k5xkhFCxJXhE6naH4Fq
8sMc8uBtKL+5ciXzSYIbj/pnGgCBuCnR76TdZRTxevfP0CDD63e+Tm16y5prV/yVI0Txs21vU3vV
MH7xH0MXuImBmZirt/H4RdLxKupDMMenhg6YGUD9zCqkV8EKrZHf4vC9WAfx3W6/MsQxAIp6zJtt
n4CEorrYWZbOF3UsTa9U3g0W921xzalJUkpQRzwL6oFQWxbSiHbl22aJbSLFJsBoYRpXXse+uRD1
iY4CJE58T4CRTPJ7UVBqo2DC/RP0qLmdS9F/9gp77Gzv1GejuE4o2uwA/gez8Caj5FTZ4uJQABsS
FLOUkbfkkpisqiuENuaHgTi8cDpyaZFJGt9E0i+BRbS8u2nKPDJ8s5svfiCM4ab/yqWNk31VqNBq
7Tk4vxEoioKVSBj9MJFatfFFb0/13D0WByEuwroG+tbRTmF84V+T0A2KXaKf0eYPEgIcCVA4skKd
Lh3DNQ8PmnhrtkXpJYs9qsYYqWc8bDECMeOb1o08bnXhn21BK9r2XozW1OpxTRbSaTb5Tc12sLLH
/B8lkeynsGLHjXqSTpRe3evDmlN3PAJhAJJO9kR460te0gnLK6QlJR4PamTv1Bhthm7uhuQQDMTO
jZ+mqmwqkBAEY7mip9VSNGJGFZITlQOIZ+B/MuEEChgwMC0A1Q0FhGKib2xfsCmm2yls5JnxBWr+
CVD4T4AG1A+ZdFvtLYqUK7ueLz2tN8NsycIPK1rT5YYtU7GNmG3KDJxsAezNKfbRqal1yEvR2epJ
4QgbFKPDh1orN6T6uCCGpxyoZJaMLvxfr0sekaaypoQoVMQMOPON1sc3ojp3Yy/ttDlcNBj2CWVV
bnfrZAa018VhTOdmjeNmzosZ7I+CS82MMN2J8WCJilwl7Bp9/Gr04I1002tHfnWPzawx0Ymp/oaM
Ty9jfJWqPxJCtp40XrgI83xNmQzP8nvcVuYuB5jlx9lmSoytT4ljwpwEkIEe3doBvpdCexvX7VZj
ammpoRf4pLiAHQwp+VSiRgqG2iBytBaHpaSzeuonL7b9u2HixNOyh6oO0kI1Ogvr8zZoWZDmff+Y
KjaTAVt/UsSuncZfqebqw5x5sGHJ4M7nCUB4xL6THe4s5uJwHNb9cuwFUpEamS2RTdRlym9JEqeh
zj1K9Wp6KFnqtdDabj/numY+U5U0qO6apB9M0W6UqGILJ0FG0U78kNsYpUzBynDZyTDYp+KoZ+VX
I3feBDZ9dlxm88Jo5mv1Bu3w6HwLiHojUVKLoCGqWDMvCbWuRcYDl8B0rjUKCx9e438cnddW40gU
Rb+o1lKu0ivOxoAxBty8aBGVcyl+/WzNQ0/o6Wlo26q64Zx9aMGB6q9Bpp+wNz4P5gCb6q9P+8fU
Zs04RsZfD6WOkrcCm2mI/GMu+JA66lNQuokfD5zHTH5UDehjtEgiXqxEGByH8UvV9+lbrsTVRZwX
oF5rmuoJL9Nnjm2kzEnvJv+KVSBrAZwSbmt+jz6kLq/nm65jFgvMIoLxsTHNR4fvHa7P4yCHc+sZ
54g9YZ9AF6lerG7+qrvojOHjs7rJeKIWZd1fLCoJkJ5eoK9Q908j55idQxels2bfc++o6dJC2Zfu
66DifaB/U2hhlRLvraHOTp1dXPpAlAIbz8vuXR+LpbdzZ+b0Zf88e/YTXMmTZyenieVfCwe27cgK
NY41U/4ink9BM+/KPr9A5fEIw80JODdEyLDGHF/iJLoFirVp12Gyt5gZF+Dac1o5WVgb3Cibamw2
NrEXvtzZMKYzRDRZoh40Wt5YhLuRNF0ih4GMB0RPQKQeStaiuAw42EFsnA1NFCi59B0XD5lawML1
XWX8menWZ76JQ3u2v4sA8FPBZKpjYVCaep+EFMLy2oEbadKvuJ8OMyqdxAHLGXsbu9TbpTeMgL6o
+dVjyuqyzeULuZN5MqLqbBfmu0rn1Zy8er04JmzXFWSrKUSMb9+tU+PZlp8JkDAw4OQGxLic2IeC
6QRBsfdy/wkRk3ypfAdnMwNwAr8xHq3dGKqIw3QBwJCXPwz2so+762A+qJYP+PAReNMR2C46SHMT
6W4/t6gIHZPp4aczP43oRwklQp4dwTht/eHZDeJnOKGPYFX2RFwaiJH6OUDDigBax8RBRlgy8m6r
BGUUhcTY35LMRxpC5l+SYaAB6mlTaSWg2RE8FzlDJngoHqTFZs+tbe0LyKARD32lrHPCD9vzzoGr
zplGvQ96y0oFAnYWyDdPhs8hJS7sySPQuo+EnDtdxYecDUPXOXtLVKcJmoC1oF9Fcchs2jM5zYcg
lqey/tFIedvKxa6RHVvfx4uAldzwHtRon9xbdPbC6tHiB0i2Z9ISoLfbzyrCKVFZnzWq5hLc35i5
b/NkvseG+AjH7By28waEnLyVU/rotuku61BAksrlegzoMJbnZngs3OadRtKJYBYdYuReNP09RDB5
tcoN3RA/yz8AUgFQRtYMLiEES8V5lodZfQYcSEW4c/SFBODSesB78lWSMFif2mFvNsc4BpjGx/Hk
DNe54NDegzCN06UqCjhSQBMEl7B+T5LvCJCayw+dL9P4GPkYCpfpFB1LWgTfOVv5oUHqSvuab8r2
AipqJtbP+e6wP1ZX0/6bqvgubs5J8tmML4xex5tZPM35P1YgI8W9c9Fyz+yNnq/qb9Lf5eahMw9C
HYU+lKB6an8lgwdj+hjwb7JelcW/lnGD0m+29d41YA4p8PCJaPEDponj7AfDFbLXn5TIg2H5dici
d5zfrP7WFeKzfxagp9L6Uc7F5GOLAn2xlm2RrdfINfLnOQFmdW26f1TZTnwlrRt3GcUV7kJp/CJB
YF3at9lmXkYWKAdTvIhDRllZvfGH7+MTJDpuMzRJR0fcy+LiSfyXD5rEvOKc1lhrMd00dEulH2Bz
+sMrsZmbAwz5RwLlVjaU8LTlyeUHamzKXih4+uZCixTFkyVOMDba+atr75v+nxyOIYVfyxHB4E+w
wh7us+A4To+gM2qEXGwi0weNFRZPqvU3drxU84uVvYOanpESxiepH0r9aPoh1tj4zla/sVLHDDcT
9W8AgidwXDarC8t1RYYh63nSe5Cl1zBRx+gC6WV5e/l4l9YhCtGTgo5M0WJVOfT7E/WdgXHV+XYV
++53sznwnQ3+fdfcV4CnJWiSt7D40epzhkzcD+8GszxdEDl2c8Sp6dgNnJFEJ7/0FrA09fggh33u
bwU59GRmd4fIvoTqkYI+w8LtSmAP37L8MGn7wFk47VcKYdg8B/WjM2+wbVYRySac4NeyYuStf131
Z3fXKr+Q6RSVrwzszeAns140VTTrRZ4BxeRVBpdMsFSyPnP3IaRtbgJwftNX6TyM+onZcObCbFnB
IG1cTJmvPDRzgnvjanYPrQXlHlPvwr67DBMS92Mwf0TuKVf3CK8KzVSV3Jwnj7Gteqd7Cc3PBEtz
wxM3MmAvMgQ6Tz7oK+ZcjHmenO5zYjefj+lGYSrQIIlYm9yZY7py8t+l317OCb55IJsMKaazXz5M
nPVQ3eMePP5X3n7FkGKWy+1RcPwFbz4qYpKDUMvEmz5/yMZt5P2M47tv/SbWnydfOj5eIyN3S5Ff
gz27InMzpkX+6gfAXdXaaxB5Ve9WcBLQZrx1jA4bx7tYFNFYGaOzckC37HXw1OtD1zxm871sn7X5
qLxHr3nNs7Ns3xMEWb5r30msJ6Z/bdMzwHfhPgXpjn/IOBhNnBnFXxCCHVA3BXUkhj5sMkqH4QT4
5yHyfuvsSEa7gYTUOKfiPFlXIM+0CGyrR5xxr7z1BoYT+Acmb4lVvdXW1QkfGmzWZrbFtDW16IIe
vAHh0VsU/vn2CwMUD+NgR45R8WUxbXIwVDrM3Ax2lEyV4Ob+tu15DLEflG85g1IuAeW/TP5jlXy0
84MNt8Z8z+qP5QHDY2os3jcTeKr5x0RxwGAxedeUYXdY3HXZS2gfHeuhrrdz/8imbcRkbr3EmAZU
cPHLY56e/Qlhz7rp3okCAQ+OMO7eZNHpWPeSot08mMETi4+AeW2Hy2B87BdwASZK3SH+HucKHAq0
niwovXUqQo8YZ/eNRPtbqFApI2Q4TzO2uim4RTQEoRWjuSTaaMldpk0ldLqVl1x4r0URfYm0/p6y
dNNR7JhT+yupNNd+f0tx/91VFjMMxXKxJfd3JkCOJb1xHj3K47Fr3/p8QHcfGhBHQjDjSqo1ISLk
aOeEXvkeWdpVIjc5IZ21zh9MqwJFZQJqN0NEsAC1eUdqkbJAqJI15HsHte6CXhPDb1pXiIjgdUs7
cjel0yJID7BRsGX5g/LBNizKFtQBufE4kDy0+aO9NyUjn84pGeM6eDASJ6GVS1yx5uHLd54uDxT6
wX3GBBm9+k509dmzu3Uy2Ov/F57EbaACbGpWn9F2zhHgSh1FTDg8PmgzfDzcrJDF527b9MYxI0aF
0a53NlTFOqoCOjNP9FbVuNOumh7huDoGxH43YWCsJ9T5mUC/jnacF8NdB11kbYloXo9lrLe640C0
YhqoavZ/c1Nb2xSqWWmxxE3EQU1mDI6lXXdxDgXC8LBMOtHEM3wZe/s+NyICGrOWebUQJ4ciimVp
TjVIl05eJhcDmwxJH0a+Wv0URP5OFYqckpYkS8VQt6/rhewT/uuweOtp+iwFfpZmYeO6RTFSbZT3
KkUrWYYcIcv7DaX/oAjnRrjEfTHUJI37P5JhuVEAkHNBy9UAcHnd48OQAF0SLd/twP56JWnZRg15
WY4T9wP0ChJNxN1kYoJha38f1860143z1yhVEPn04+TZQumoxKrrjegwE32+zYYK1XfDiJ3ENsC1
cWNtmXQWxptjgu2c0SF0rnUfmeWlHprqYvIBZ60MLhZ31+BW3y5sG6J82nu2JO2xL7niHZrOvkxh
GwjQvShZV5HGFVF72bVAFdQ2txlDUGS75o5sRE5N015H6EtXU1vWO2KNNlMhCfUaki3LSIXgZJn6
Lfc6GdHM4WVhbFvP/KssJgydrPEjMhbgK6sWX/CEUdnqxYsr/CcwLAWGRXLXCr94VHldk5DZ74Lq
Xc+IKqUCORrnTnHoyOOaeiUeYpgCgWENxySm9IlwAEP2P7U2XrFMJgjJI67arLs3m+khXbQPRh+g
N62anSPo4P2KlPeckTfeF3YzEOmJgqojaxO0CTycEVP2GPPEOkx3yhrNhN0AueM3pj6IvNOUq+Sp
6+Z/qs2K7azinSEce60BFOKLt7ODX/jeLuoIpspVSLoLWs67qeSXeO1ITTTboJaBwTkTNbuV5+d9
THTkpgoMfNEyvI05PihgRhJVTWI89+2MlH6+jEztdlnFMtntxD8nDZ4ovIL7sRyAsGjcI3ksWGNo
kwkfmLNBPk0SAMFcgtayfCmpq+RRkolFDRKe4bAhzG/Lez7VxkrEKXT+dPFWe84z+TJ4A9Lsoc89
dhkJNoKov5hFss4cVkyul1jbuMGEniIltxxMK1XgYJg1iHUpaZ90cFeNg14PJjwM9LjrxmfcNThz
t7JHD7GxVX429pDdFSWhEo5ocM+g8oecH65IbEFs1JPFUTAKU0TkIjdlwGuwc84zsU9q2iS396G4
sDVKExT1XteAVauDrcW4Dqk0b4OTFawT2Ch3lceOLOrHVUsYBzGI8abpXVwU/tPYIZFv1QQmH2kV
IO3+0E8FOtpkvsURGV0CTPqWycpLknuvfNJ2lGx/TJ4Brs4O49F+eAO+b2NBKJ8AXt3cpGV9rDoq
AfMngDDjlvgyyOA5oK16TgPe4ySZWh6g6JBZYmBKFP7VFgaudmIrOSJBAD3VrRw6X6PTz1mOhTjJ
B+hx/rOfw3QTARYs5hYc7ggUMzKlN10t3xIdnQJb3DN3E5JT2i+rWz84V5BClw4TXZsG68EyLcD5
NbmivLheBz6vNfzvDLbvzumSY2mz+BLMJlALhU9tzi1iWufY6o8Tq0/AFq8JZ/bKwwQUevam1GwE
1BSerCFimDShbSFEnpeswd7IKi3T6RWKP2kk3vytbOOTlIrP3PweGCMlk0d0PWQHUoabjdWMf8tz
OvRTzb/UUJjVQ+vF9iG2IQp0hLhUZNGtlHTPMuRWl1lPeHQGH94DbttAgsTxwTqC4+TOdhAHt4lt
7Jq5eFug8xCW0XobxrhJBdEcYW+t/XhZT6E3myMm4+7MphSJxosLbdofXcpd1/qJ4T4j8IGSvrDz
kty5ZXOTnTVSzNF5HObs6KfTd1R2FnEtzPf6YNmmZj65C3nobqGmcvRiFkonSRLRkeqdSo6PImdV
wCX9ahN1VjlLJhVP/Lbxa/x19IpV/Zv3zGnDqPK2Q3vPBhcVd6vYyCN99OrgebJkvkfILrkhybbM
N1MrNYcha+8+q+H3FWevNthCklzqxzClEq99ilH1wuZ60I4LeN7Q10DDRoqgfSG37U4+KxhtYwVZ
OJygn4OB7WN767GesGhn1vmAgOlJ03FJOdPn8nzZXDIDZaHf7IOezp0kOntd5OBNZ+SuU/JHQ8bd
eR/MbD8Dm1dTWPZLLI3oZA4bja/dkriSpCZTrHLwprGUhCTZ4perz87I62hpbd+5Y/AmZnPV2xym
XUQQYOchsi5LPH/uxD014aGWPMeB7fxTxvxcCseiN9anySpvNfkfydijGYlw44pn5XfhFtg8Lxlb
3Yk9uOrkd2j62xL87KFKjAw96LUPsqOrsTINUa54eLgTUO3y7gQN3DD0LiL3KEsxb4UJ/lSIN6z9
FcYBounQT/F0FeIlL4AXOG3zU7cLZKdvzvnkDWuTsjERHjIjqGYlWV9p7u4y1QwMb6DPjhj2M3mL
pQXqCDsMctmrPye4dRkzBMxZ162fXONckbMVV7cW3fi6/R8t0uAmNtdGmX9P2LjCIQGdHrGFGZT5
2wn/avjpziqpOS1JceB4u4RzF6BL9Nl2ycUx+Fj6Pvruzl1rq0swT70EYlCrWr76CXBQcl5+J1mH
h0mDkWM9vvCZA3xRKaNRly0IL5JInrzUX1LwAM2PknAA9iCJ6+LB6DOCWX3LJ4fFPhV9+9nr7jFL
Xpnt/kZhv49FfyD9be+iqlHGi1ljmBn1wPLYrfEdd79u8uenNoOvjpVSiUc7XaYGPqmgncxuuee9
IqHgk8F7kdg4HbOy5FFN8IunwGetnPysHthWj4cHLINx7ATL2tSwYXtPW0wJAJpZFfXRdAwpf9uO
hry2eDds1TyMLmqVJNSvLnHwRBAwusFYt9cUeRBlBhPfCesAdpCHfkkhzqCpTBWUQilspsn+t1z+
t2KgCZhTWvvBWZeT5+KiwRKrUJit8yx9cgMml0lu2PxHLVa5az3MTo9mxyDkz0lRGVVc5ElCk8+6
l9QbcnWd6RfsFBaJ0I4Jt6HjREYSOHVDikto7qj2wSvZNsnzPrtRG8JW3eLkMMhRtBws9Wp6c5z6
klU7rv2N0Qy/MoOrHT7qGRBL76HD1H23twr33p1JCq9Tvf7/V5TLbzOXyTlIpjc5lHRNuubytvHO
50gOxgDcPohxtjbGbZj9z9Dinq2Zit8xp539gquixpg7De0B+QsfWLd/yAAXm6TXqAqdQxJgoxbC
emkLbDT2VFB/nTuB9i5su3ZlGtVrVFHaxZVFYmlWXesWTJCJO6fqCB/0REI6j4UDSqTQMySxn3mO
qazUydWjbUWH85VPtNvRn+/KYdvYAA8jusmWbKfFgAWrpvCOnqxHKFGF2pIDfmhFNx6dKsK63qPq
bjxmmT4yjHg4QejGYlANV2PmozBrDxzsPCBNd4CQeLj3yqkHumvMW5rPmaZi+A4Yz4cRqqWaoyAS
yP1gDhc4v7rwEni9YoKabFuVJ2jZUzbTcY8IFqCG9F51arz5I46bgoymVuZPwxJsE2Tde8sZxR8b
zUtn8UY60zuiaSoc9qIAAM6DYXw74aJgb71TakSvScRscAxrhNMlZn5IP+x4B7G16T7vph4xThC+
OKl4FwEO8Th0EMSZbIlrR367IdUUIgykSBqw5hjAPmFIsWqzMNkpDJhCu/ch9EcGEKgrG+X7d1O6
OHKsYm+0M+y06krK8sqw58+ypRkls4aZjndURbdT4wC0MO3MdQclGoU6SlOF8gZ9YwEJIBXY4qB/
X82SGE52EZq76GYuiDTixRAoWyQnBPLZEAlvZepjjw+jbQIJGLWX9Dd9Od1XbVcc86rmEOasGNsT
iEr4ClaMH3uK8nt8KATANgeHD/GUMIFoUvCspFN1mCjcaN/P2c9oUxGHHvaDqTjG2fBbEFu58muL
NOn0Ka2yF9Nq7HVqv6G1+qfj6qpf8yeqkoVWA3t/ipA1SRKnGFZuB4m02vYJEKTDuyDG+kvHKMTf
37zqmsFt5qytVgKbTtKFAc0twEwZvt1X4RZ3ViO3U+K+Vui35kT8yAb5tNuVu8JCaTEb3PgVkQN5
zAldDf/Mkmkr4e9gIxox7FvtEVPSIcgyJioLh+R1Jci8yKmme/i0jLoF6zXbrzeh9egV0GAH0zk5
7ahXx6SJrrTr4E/DOLoPbWcrq8SCG4yNILTZisRbjIIQs0gPY5JR1ufeMXHSDK7awF+beHlIh7Hz
N79jWq4gS4iaIMtOhYhd+jUE1pvhld02WIISGxyGc0bNYXevnR2duOSNEKlCL1k2Oo2jEdKCJsqm
RajmMprpCkWsA1zh0Wj3cY/MzYdc3+SBtTezCI6VJvEpADO8iOPwkmLs0YfWQ+AqoJhoupahjHHq
uPoyi/apQtYnbEIPqNwYbuU/ieqZ+danvgt/B2185WQtmdrDEgD/JMnmq6nMK/BYWoYiwlJkovly
m8e6B3XmxRjjMxxV7QhbULgz0bHW/NxlVNVElLKMivy9zeeEUlkcBEHZxghLOKWeK+r4qwujd7o5
/gyxpsPgHtVGeagd1DHCJCA5Srn7hoXmUm5Dk5STKeRrDSjaWEDwoWfkJ9T4kun6MRHzeRHiteHI
90AzkHRpdIjFU12RmVcU7jEJu2vj87zXqstPJGWvSmWzxZYSwcw4GndFhew2S2MqDR9IpFsgaqjN
kT8mGVN1KvfcjO8+WXdaOM/zEu+qrOgFhyHWAa712m48joQCD5tFKoK0dEtlz4NFWUsyWYbg48XK
oxhNf3SOF60BVqN0MoeVXL6Sj7ct6UnzC5Q4/JJWBhMp1/1m8C+15ozQtUOIg/EuQ64g1/4klQjX
c33vhMl9PnZfHDE41lJMGcwO9rgh9wjqvoOgP5WhDFey7c+8F1En3n2CwF2MwyxJITFinwR0ky+D
Q0r4MBnpksIMZUb7FFbWdlpiNfLqdeqLZ91iMIkNG+uqeQsig9ZL8c3otNrW9XiVhBkx1+Z0mfiw
VGX7geGzXpOB+Y3y8tpo2L1TgcUhtog2my2qnEQx2c4GuRF9Fa71b1WWZ1uogysF4p2S2Bdofc8K
rc3iDmhXRuCgniMTY8gk3ebQvDuxNR+1hU24GEAygHWFCmHEjKGHZy2zvVvVGAtrKvIuXzyxI5Zs
Qh1cFNdrYQdfvsOAyB/Di7D3U2xdUVL8EXyhNtMAr1625AQ66LAjsk3uXAYnIqTFDfwROlP12uHZ
v87jt1QhOzuD0XC6BIeMbGZ7Hd0SJ8bYVOUzA2ZG3docyW8mTgzoScpUpg/P3FVgL3IJncNAvlVX
1rQqOv9fNGkqsRjmbWaobbixSQpGPEgpURGjYk/AUAdQWEyESd1IoAs4yXdve86dpc2voU8a5GSL
UZDRe+25b2YYPjPVeiA0+D6PHe5rzhiGzGsNRmm0uZbcrv5remvF9PmjdXMCIjjhTTbeWQOra+kh
UWuj9PikCWHY7RyHgrA+DDjxnaf6w1QhE2pb1iOmxxlMhbrMEFcAHiBNKrCTAYqflSECyIMkQRHc
hreAbibLkqdIOMOxyRb2Tb+a3elLJMXNZU6kHPegFHLBGe9rjxqdoan5ZsXdV2rINy+OVvADRzRP
PICqBuoTo6km36FfXmILcAb86E+D2Fy8xeMJudGamepnhsyhRfCksThaTkrsbO1TSlO5zF1YrAPF
MWxU3ssg5ieXEAEaaJDU3nLX2TsKuR6mSexsCzQ5rUscQkPsACj8Y6CTD4vGHymrScDUwHbK9yy1
UYSF9TkS1zxIc1LO4t/RSl9l6/2pgGeQrr0tMPQX5WvXKazmVN9WD3im03Ah6swnS2P5C2km8CuK
ZSeK94/tPqRR08PA4Vo7s8ryjV/ZV/yweBLQhRUzzAO8W4lFkFM82MeEd3o7euAkIyyKKllYhSQr
TjHmN+3C01w0MqS5/Y0zTjPED/4Mm90IkLVVvlFuyTVdBs/K2ljG35h3b16QXwqS5a3eegZFnDza
A7EnQsJ3LSeQqGkzX+woYN4TLtN3+LPRcZ64ogDL+us6D96dMX8PEoSkU8AIcAHt5WEKJTNqbjWB
TpkE/oHbmeNX+C2+CirMJEHyMY/JJ8B3O+g+5jlr0PmzjyEZdqGQgaqxCXt+6nkoyRh5T5b3zVcB
mS6QEe1j3hb61WY/45ZQwXtdImKtSP6pmSNtnCad1n7F/qRwqHkqF6Z705XN8g1+TZP33hLqgesr
ZPOD04KY62aXSpDa9jyzIU7/uTVDQankuS8rNBYitNaRue87yJ25X4aPdavaO6pwa1/a6LXSBDd9
gSwZ/STCa3LJ4n1PwBhvJZ/PwK7tQ1swopxQWMPeZD/pTQrQpYOFHvkrHCQSiSdKVVHcGSmMqmyc
bKStxx7BL0NLtMsJVkUGp7y0zbpXoMLL3vLvgko3bMxSbvR4W5dsl/3eh2BnsRO2c/5324FSQRrJ
aMD0qInIRRtvmFsMkmOUddCjpp8KwWdRTl/Wks01CNB+s/fCs/LTT56Bkjez1hlr0pzwwH1STdfS
wn3ZjSjU/AzmXOFIJiAVE8h9rfgdnLKINmiE5uZ3UMbRBbhqhixPTAnUOwFaIwo1HSUkJWmlehvk
+hZ4ebbJHBYIhSBAfuYD2kTlPxgFt7LswVR1zAl4VSoRUcB24eKlOysiCpiwYY3KG1AujYX7eWbf
sMoJ9Q1dtfd7GyClAljYuRe7zbytI1mOCqDvGXfoyszw1xmPQ2Ob20oRweNRYXpN84aInyAafRUp
ToZ63jNC/pdJD1wYfjM5VvDgTFaiZvETBMPRdgtBUclGvJ+7x5YWYUhpHbUYyfWTIKAymCqQMjCD
xGtC5upVIjoMlNpaNss9ydzPTue91yEzMFMAtgsmjwxgsz42/XjoPFDA8F2L9fiXh7FcIeoPKOhM
TFusGMWrqGb90JKJjVV03LW22DOYO4tJt6uGGSK2e/IBiSxbOQJot43pnCfR3FhyuEjfhtIVoAeW
k7m141kf7RzpZMlqa6sW0UbR4RaZHeYWbtKw01MkmYMclgi/FgCmnbXwmjBBtT1Jo41fkm/p1QYT
7lGsG9bH96ZmtFOiSqjrYzuRmJmN/dLe8nTm6D7iZKB+cHPCqgdIGD5RU3ldMoWAmmWbLFFG+ZgZ
NiZ5hwzwMDKuecFjWlFEZlL1WGTT56YMnGdPj3duSP6ol6KUZhZKWI5E8UtwF4mkdDPs9wp4SZ70
NlWeFmu7CdLNkOFZGAC5CNvqzy6O8yk+D5Nr7V2LlEWXISOzJM/Ym8QUU+v6qDa1K54Ts9orKGgD
VvVjNBVvps77Q+aVJy8APGMLl6Qe0yaqYjQ2BGgQNjKx1gpr8ckk76/NoRYqr/oSkQ9Gqg5eFdAZ
JgK82GlDFq7moxCPE8xSS0Jqj386B7xLZHjfvTQIv0bXWQ0YaZAYTDIAWN/F08ZN5v1AI0xYkzWs
CgwIsW+goIY3ai9GnwzMLaJvLB8c1WskzYKAvMyxbnTkH1Uyj2A60afPNVuefCBa9rMduSesm4MI
jrgtZmw0iGqcb6kLtC5yP8fkNE5ck3Y0PMHxZT0QPnWtA8PVN3CQ9SFgq5695nxzp1oSC1W/EcDs
rVDlXUonex4EWTJGZH60XvVMbhVTCl4wrmzmsexoAyYOkIeABfvpsuQOlpdnrr5id7pELdJ17RSX
aXRe3GnuGX/Bohk887VzswMFPHvrHkdljbKYL5sED3TmEPbRjRCQgqtrfq47/6Xp3wWZlp43n0gm
se4Y3cG0AHDWKaa7Ws79PmfZGrlEeDYe9pMKYqRlTkcmTSFbenKDmS7SjZLF03kkiYRMxRZD3WgB
oZhHJMPVrp/h6Vl3mm2bHfTcmERuk5XbjdOuBJCWIN8m95k3BCBMg0EiGw4tD+UMktHM/0Usj4Ls
N/SbQ9EljzVHcfuX+tzfsmPW0bObasTR6jvN4C2DK9WU65Rl+Y6qraVMQrFRio2Rus9xnH8EefjO
FhDuR89u10frFGxDGvpezezLmJIhDwv5Et5DQIRe6Z99YXF+YqmzrY2HTrOhTh2L01y+jhVeSAPm
dFO+toPnoFKGo+oTTWITHR0oYktYk2u7/Mjw7pTUQK4e0CuODwnM/Ry5konyKGQOkwJoLSz+rsAR
J/Wdm3828TnregZ0mFkxwHTU7OS0rmMsP2TqMbf9NrW9J7I+4gFHBjR3EKHjyFxZy8FUK2aXKID4
/edyWjNsuTNA8S+zQBvyeUtTN9CaNnTWYeysMLHam5hRce77oAZYCFfxviDWFiYvo3Kvo61kbMUO
it03TFSUhM4AKZK60PkiIWbVswo0aKAxO63r0lw5aF3ydOXWbImqOfrWLmPgwt+N89zdTRmjPHIa
+hU1zXlIsH2lJJZTAcKajAiRRayQidolv8kFQCYWz/2u8X0ubW9fi1uFSbbtJRaPeFsRSpYBtks7
GvQqfVwS2X2EsqNB86SyY4dPjrPtRMOieY/DhxD5QV98GvLqMh3NlsxUlRNMFHPPoZM2cIyYv2Fh
wDtW9bvSnU35Uvpbzy6xi8LzDHqT/jpAJeOH6WbJVV3C/Txcvwbglkkg0oUHnDDABBqQ09ln/YRr
pjgxe8ZZXZ+U+4EALXeVRyos2siQoy0hiMRu8cP7KdHUuHmXIxufA9AHZJJTezMr/c8KOBZTVz5Z
2r6ViQ8136QzAm5SWZaximxGq1kVs+sW2Wvn2FtPFGtd6Bdt0MPYE1hAJ1iU8zvXAjWJjbAmH9df
V0npvlqEoVlNG/1zSkyiXgcSgWWuuLQ5sp0x6+fT7KIU7j2vQ7Xk6GNOhii4F3g8pH3TQvpcw70t
PsOk6692D2imHehxxncuG6ObXr05CZ///wvK8Om+p5ILpHjNsjF6NOSAjQZp/1OowFn2+XhiS1Lf
zyY0JlkExakc2HVNqk/PbI/9u1aGxk6JxiV2AArHLHEvq+TNqZrhIrSy1709yUPY9yR5ju5j7FYK
NVJVEfDAu8AwJjtWFdofHpQj7p/pw5eW4q21h6MMu/J1+XnCKgYbMa4XLH7hKP0Jptk4se3vD5KY
TztR5c1po4tobee51DkWN371/z89p55H0kmtNnHfsf3SVU3jmUT73EVQ3jI+eF1QKW2Rkw9pd/IY
GjwhtjenN88pyVuq5aPTiGnLvrt8j+biYptSndl21a8DPM//f5qJDXP+CtdP0cp6ZVuR+vf/XD8Z
g2I/lBh0R0mB3o4I5DGF+/BVl3psKtwNfTU8q15Y2wp100tZwhdvban55G+iMXJ+rLFiWKu0usQ+
IpNiZMKm2zh8khqg+tDZzZ3hD81Jz8h9GsLiXuMhdVcKJ8aL1CgOvNb8GFoneWTcRkiBM3m/FjM6
fTZ813hWaeM/JW1zdi0QaXzl9yYGdm0ESp80fq0mG2jUwma6xdX8XblRfWb611/qfHryuXEdyXp6
DnctXBDIXZN9moWCNWZ2l4z8q7US7q2qEfzmBda4uWrSnbLR69ioF2iERHsPXeYuBkGxnxCVvwiy
EiU8ssisykNr6ZHPDtyjMtXVf4ydWXPbSLat/0qFny/6JIAEkHnidD9I4iySmi37BSHLMuZ5xq+/
H+i6XVXuiDr3oRCkKKs4AZl777W+tYnd4HEZcGw9GerjFHZfPLttDhXWVnhM4x5IW+gEPNJaxqnj
Sp7QXDxOSdoSbznupya1UEVFOIQy42s6D9xzWTNgg6GeCdJzreHL1R1RLB3whHOSASpv2P+SrADw
+3LIPCRCc5KpDbXv0RV85YVvDQc37ud1MCvQ+HyD7kZpvQfA2t5GJH9AAuXJjgkupIvKkM7z7VOE
x2rkbKUf1fQr1y9TvieWvC3KEhmIK9ZKEFSY1tWX0SczwBqhos8wQCfWqrAAzFtHI2EAwoJfMsxr
QBjwjM3hm2tuZM7u8GqOvPXMiHslpNtuhp6Pc/Q0+LR4E04DZqiofZNRx+mvkukQujCQ4aPE1zNU
N3HllnWzs+G8ecuwPaSFNQfFSZvo1NlqA8MxoATUzMrXplwSuy22qvSMtqUOEQl1feShZEPnOggT
gcxs1Sv25Q/tkAfH0QWLrVK2wFk97Vk13L2XAGALvXb6gsoPv1wZQf5uLA1ibH4TrVU/5SUmpKYF
+OuqlJajsK4HetW308Q6XgxtdbDhRqrMn9kWCkoVy0AgVoCtYD3bVaNFwTWZBw/OGt6os+Z2rywE
dm4Cb4nkprbw1B6IRP6Z5hi7gKT90oGhR6BLPxqop1GHD1MH+6npvGIVMrdkJCza61iYkMuR+ZZj
Zj5aNsLBgO/Du7Dyc+rEN8aEXFo6xnCMoa0whkWs3UzGSDurQkRDkbPmz8b7Sq7t0nVvKe8x4RqW
t6r4OHapjHatGppXy4a9ITBZOFwhYAg56VEtgBp3sbbDLsg96umgb9mfOFG1pamCzMQW8cadYrWt
Rsm0thd1eZpC8EkmkDNwHzWT3csBNwVEqDlHefeVeQ3CfmbTZyxQLKnpBGGsTZFsLYemZaJuzCjL
Ub6ovT0BtCbE71ikSDqjrj8wM6OOLOOaYMdeHKWI7rtykNvY65IjrM/2KqzqYn25K40kOV7NEiKU
zUlyNQOcXHSaNCxauoO5ZxFbaDRPWAirO+Vg+zNVin+Mb+udJ807orrxL3ltfWiXg6hSSFDC2kZV
5uyVMv0dEpT4O6QArFx1Oj1YaA42Q2N/b4XzntRZddDabTGSaEHKTp6wJ2l2ITvZG2BE7RMh78PG
KtuWIR+Ublm4wdFFqXDVuIZ51pYNbyolDKXT8XTKRgvMhVo3o6M+ch/RaGJNxqrWUFCD1ie5arbn
tfWCmimiCf5uUUYORuMeXCsrTkNHPatHm732gIsL4IZz28LGjGqKnc5EJ5eMOf0p3RBC7IpnPSzS
QBeKdEGhva/dqFtFYYF5x0COmBuIAQ3gfF2tD4UTyJeSPKc+5xuY+xN0mBifxuzT3Qot4FXdgDO2
qJE1BY247/xFM0LYrTDWhZvRYXJiE20c6VChmRxanFCHpNLrLveH5bJ2lQvPZWItk0Ng9MlB9Cl/
N6PssZD7vIwOMTtzZhZbvk7fWlgwp9Giu+o2GYj9hIVPyYLwed3tkkJ1j7o0yzvfVRSCIfv4JNhT
BIQHN2XQVGyCshGnkrLsMStz/inhVagWpys1eNahtfzxoAyS5FqIXpcDIwRSVejWKtrxtwG92BJI
xh4aJ4BrUr7MV2ts/fu2Mw+OjPvHBXrUhXaHwsv2t2186LjIHkt6JcwH+/xRVaSZ5NFwxwX3MGOe
PJqysnDb0ckhlyvVrnuYfQOc1HLg9aBTCfPphnhpm0UoppTjImPdRDbDt6IS9m22HNoofp7wJW06
EfodfGl+dnk0HjKAXbF/T5WXLw7XJxpuQPuhAZwuh8vPL7daa/46dey+f/n55a4tlhAiqyNgW9c+
g9+qikl6ZGufJZM6NRBocbfG28IyV2M/9LCGuQIUOQUNybsWFhQLBYXP6aNUeTe7AZb+2Q9PY24g
R58TM12pdElQaER4MuEOni63eAP0wWwa8D9cPGK2YIfa1mLPXNihnx6h6quZR617aUCxC/uTIWiZ
Oc1y9lzgTsuBsfK8VgEeiajPu2NKP7YK2PbUXQ1BNY/1eU46fc4dFNOx9rhGWtWTxMW2DfrPtWsO
e6NOhj19cwHyKXW+9EKxC+y0D9Mj9o5e6r+6Ju/zUIoW3ER4j2qMrfDyCV5utcvdy63aopXDtAZU
Ia+zXOyQRRfshFXOoKo5pEmCb3jGrxehvwicpOLvtOJ8OYAMxWPbyMMkxM4O/HKLcdQB8h+0e0iD
ZerYt/VyiKu63giL0Zbj5D90LMdd45QxyBzrh4zL9vDHocTlulWxSYpzrXqxME6R2kEfIPiEyxpl
DGPkrtHvWjTkWLCgYBP9MUaB9eLRIGMRWOaLmrRajdk1LPFvhI3qkORoPEJmZTxHM7bLKAR0nA31
46Kw6ShkR8PvDv0knOPlwHglWsm5gqoyB9k3eMUuYQkdU2wLwmFOkC7r0g2qkgkz2US3A5lEMbvt
j5Saq24wBLnKz9ceqok9Khh1y/B2rzLqX6suzmXdn2LMBJzTXE2TEd/TNEw0aZwzKmN4bAbqCpmG
/uOEivPaaukO2Cn7cWE46XL6qKdE54yCSEGE3PFW0V99CFxQRJlsQBJ1LGnANoyCkJAZV+uJfgmh
XsKBeGrYr3M/qUOdphoFPJUaDkvwZ75L6poXlJ9jYZecN+xzagiGGRKENWP7favg249Ywg2KrBsz
h/brgfC6ISKIUtFW5k6chC7I65WJeBoSFB49jSZ/+lqhhrnG1xGdXBAZh6gWD/zDz3Gvpp01QdL3
GeSgSFmlXgb5qaEtVUNqXfkwM1d5c8tslNDukKZHCbMyi1xAip7AcRGaD3RKbszS+x7ripqm1/bd
mJDb5CdNSuhG4BDGZ9NtCW19HxdEPWRjTVkl7CO9TzKAli8FZJ+cCWiAibTnI/NN613GNJQGZrhx
P/pbe6ysY56qxzh6jD78WRornbfjGkxT9CJ4Gqt8FqRzk5e2KttYc+Vw0DH5+8L5LrRaUvMW01se
PgWJ9do7OdPt1HoqFPSpkGjU/bjEBrtWsW87zEWZJc5eRNUmc3JE2NWFmzihZMhmDLgTIzULCcuq
byqAHoqMyFjL+qg0guwmUgJyVkcxnPVPwsJFL2ryEgFI5ljAaIeE0jVPfpZap8pClDf7/jpeLkkW
TTuNIhxRK8YgPESwl6z8axraIU4xrW56txuPaFEK9qToSedwiztArIbQKHcjCCAjspfAhHZ6TQ2x
NozKfAz8fqFDFRQqOJJPCAvvQWJm28LsIMN0QfQ09B5KjCraDr6i3d2n7XowvejZNr8It7ce87qI
n8EAHyqow1dlS8o1gs7pKZwkUvRg+DHbUPtRrVl7JnFIbDT4fj55dnmd3210F043dgrbTOuC3kUU
2k8z1TTAJsZC5SCspyxEJZpXtKqdgvm68WMojzK0mnObGnjn0uViwu5sE0UiflBDQeMyFCk2ESgx
KNzHfRh14wYZVkw3QAcvlg/7AchzsG4G7zwy3niAdvHFN43+3RJLUUu97iztgtm3Puumox3KPnDV
Gqmz7tHggI0nJlWXRoFrvyfdpR8/CBDtf66tlyW0NLDTDQPe21S5xbnJk4aEBN9YXe5mU1qes88m
SMBVQDQeOz+TrqVxR7ZEDsrBCV5z0obU7OMF7dxNI7NmVyps3HivCChgB0KBAcPQClR8EssBTci0
NmtKPSyMQHcldI6a6eNDnBnOQ+HdK2Ru9L5HHBmyYlJiVdZWZyQUQohEhIIaEkFZU9yLen5JB2N4
4rr1IUYwIL0TBttc2MGjZ1zNhE1z5sv8Q5fPno2va5CtvU9Gg43fsukcFw6lvpoN+F0QpY07vwhQ
SY64J73Q/JwVPhPdvL3zKthRRS6MrVGgTKltgR44Q8NptqW56f3pPp4671ap1zBAumxNZP94TULG
qTsSoUJBTF+QHB97+lbFwxs6RO9x7rO1hvW6Nj3pr9MmTD5zST+QZeh8G2vCRDwHMMXEtAQdS4Xw
C2ng58L1MlzUBBQHQz49BEazQzqe30SUkJuanMGnsEbJFQxDs8bRzNV5brBaDSP1WXT1pgTwRwmD
+USLl1lr5BHCGUY4ksxebFvXwVgXEf0KFRQdAvY8BfnUaAbsxSAbrr1OTK9giqLJrm/zOGxAzCG4
rOIYDUsE0xYorgXAxNLvomnlTtVjs/JSVa2MABzJAqw/6gz/TxZ9JWtsoyUwBGxA1OiwxSMZHxHO
kks9WuONU7wUSPbghhDhUDUNBCFlDyvP6PU2cKk65gm/1ugmNec5tCXJDZpx8vV7M1TZOwLQkjZR
RKtfF3eC78BOq8VWWLsPokSugD6z2YZGaB3HDOq+G4TyjGbEunEciVCljZ8pfQ1gcbI6GgVnu1U7
BB41RXg76Pg9zxjojyU4XDq/YIQaClJPpY+8wcXJk021+vTbf/3rf/7rffzv4KO4o0jEhdD863+4
/857X0dB2P5y91/b1cPq8i/+/Rt//f1/bT6K01v20fztLx0f10+//sLyNP79R/nf/v60bt7at7/c
WeV0Pab77qOeHj6aLm0vT4AXsPzm/++Dv31c/srTVH7889M70QTt8teCqMg//f7Q7vs/P1nSurxD
P9+g5e///uDyCv/56TmP2o/vvx1oO30vsv/4hx9vTfvPT+Y/uEAD+NcWNjvXYkb66bfhY3nEUP9w
bcFG2nQ9y3ZtS5mffssLQlH++ckV/1BSeZ4wpcn313H5V03RLQ9J/Q8MLJ6r6WGy+cGn++n/vQN/
+Qj/+Eh/y7vsDg9g2/B0vE+/lT8/6eUVokp3LFd6jjJ5bgoxkuDx97cHXtPy2/9HQCdxSUwla6Yr
fkDo7RnXtPfSTlYWcySn9W4tQLAg7C+HkXbZtqyd7JRb7UAQXjjQGS6chRn8zfbnbvOnN/T3p/vn
p2c57n88P1cpm7fN80zLtm0+kT8/vyShl5T7CN7CEkczoo78OrOZwtN+xA+P7gmPBtSQ5e7lUFhY
GarceK0GpPFRVBt3tUmfpSpho5YVAFWrzu1nS6JV0G1ZEio2lzexSOavKEbv2d5vMqMnIEqL7Ikq
sAQXr/NduzTbnfE9GBqxK5BY7mOX+iDMbCbPLb43+kEYZStn2LCHjr4RsU2jIW8KEIjyG9U93F7y
F3p6nlbAhSazgMgwkAx3gaTb17CEv1iaWNLlqptiAHM33gTlauzckVFimUxI9ZJDMQ+YTBNmdw5d
+XMVQUxWpKUksRt9i0tEJnnl2QdWxfJaB8i/ZBA9Ziq9MUzZHyI3p/oF+PyS6TEi2GzwbkrSF9Z2
hdqHtZS213L9ZqztoAuzyWX4+dpqRsGeM2iskGn31a7keOe6r+Chg73s6mlTdovRqwfFO/Z6ravI
+LbYWZyq7j7YnP0Qsu2elQlOaR7aXejZTKKUeRd4SH+ChMi3sLKzp0wEydO00vSor8MJ2ZtjG6ym
1Km72a0zlpvgoajygQ8heAh1O23NEDCS27pPqeoZ0ErEyDk0nFurKPN1MeSK+CZsXToINx0do7s2
M0awWy4jlqo4Z/aiSSkj88k26nTP6NVgk8LdxA2yM9ET+mz1rvUMw9E/u7Xx814nDJAcAhLoFOzj
qVwwdwWBnMHYGRsipzyTrTpy6fCQWDlJpskNm5/5OW7AMUuZVzfFcGBAPZ+SOWjOl0M+ExMDRfg4
NgGTHXxy9r5si3Kbdd54dDsC8aZ0YBc6t0R1lMlScabojUzvSY5Dc1/ICaZZzCDAYRpazKMimTFt
zlPDdqOIDGdnBOVHayrm3m0KDc9LMkw/QM6/m2W2o/RVmA4T4pb89KaZtIf0WxL0JJNzub8stJMA
8c3HM++Nwd4aBAFlFdm23BhyjxuIJowe1GuPxJ6PjNbRgeCOp04hMqi9K5pAQ+Xe5zKe3iduGPEw
fzGA98meZRB5A8WT5FISSaeHAIO0I4jGIqEBuaxwSeTdl/Tf3aRikNp6924Wp8fSyY8oJNo7i1AF
sM5FaDJuI3Y0sB6ccW4Ol88ORf93N3qeRebfiuXDzPlBrBOW4q45qbL0DnbuHtkpiNtuOegcbBYZ
GPLGNjOilaFLbaIcNGOBWhi+aZ2+xX3JmVxXT2KMD7EKYD8YQjyPLeUoEvD4je7vXZBm4bf/5WL4
n9dCTy9Lhm06tu0xpPzrtdBPUFhNHv721kTcO8VDcRuEiBAMotgRJyceg1LfspznoCcu1oZpqsrP
ZcRAyrwHdKjPldTqDHeU4XhGdGAck280GXP6PnlEHbTMNVXqV3Aik51P/baqimGk85Jd/f0LAZ/1
H1d1hTtFsvoptpY4OP/6SubIZQItwM3PtYYAjI1ztI1pa0cmsFbosJuKzKLbeulp2gx78RdUBKAC
Fz1SJupTEFJjhG4fPwe0d64k+oVV2Ph3iT0FxzqzibVqWxMQKSnIQ5vGu7jValv3hWLWAL10iHIM
TsstM4bnSOAKvn69oYyynkOW5JssCcy1F0/XxlLr5/iPaktEj2RVoaQiJIN49WuvNuv7y0EYrj5g
etB0ZbLoiPlJI1aZ3jME8q/U+9dCxF/yMDK/mGWjbuyyNMhkcuPXMXqj0eyh8I6Hc09/DnBGrl+6
ojOuMXwsloNcUEJgHlL13L0MJVasLMqqW+GBBIlVdodbPds1EuOINLELWfRCXedzOjTzjVCTOiLn
cSkaLK7MboGdzEEFhZIsHFqkn4Ufkn3ne9s+wEVyVasWc4If0rSQQ4uSmcnfkSxXrPz+dkZnsmD4
MqCRyaYuLbkzIqY7bUbCkJ46aD42RGM36vV172UuUIVu2jt0+K+ER+xFbqSMn8KekK9DhcnnG8EO
3XXsGRjZcKOu8OnZqxzNyR0CWpvd+sAqUAZgnmU/3wRKBdsijpszLjQy4M2R7zBzlbuwy7y9lytv
HdR5eRKNya18CeECeJxp4o2E39CaKLnWpmdhJPULfndqmsh4sL05vh4kDRqU2BLXj20+0SRR8D8C
Go2qMp/KFJKxZSxsCtqihu8hJHSwCSOCbm/mWN38/Zkh2fL9sh1jp2MjGJcmp7j6dTvWVa5R2s3I
KV42m9CH0MogSt3OdV/vuogIvXmQ9a0soXbWUBWFsIwbpPg9pR6UOsAu8Mh7kbyCP/jiOpDn4J5+
caNEfo6Z+cWopp/h5I1nt5FXfGgIxS3ogs741cpbQll0k1PBIJHqE2YwpeuujQZAR+J23zqTs0dN
bbZj63FvWcF8G9hWDoLE/eKX7tnpVbjNidPY//1bYrHV/etb4gpPsTsWkveDPa/867Wizx205B7L
rNO79rpoR6KqWlJW3NS8vRxs6dzMHREHvSq/C+Wz9thqOqSm9u5r6AxowfCgMvV1VOCuNASSK9wg
9k3mOoswHprNUPq7wc2a295A9/33z990fnn+nskVgyWbUllZbNp/udZNQVtbgNwlvZ5jUPr2vqL/
jTAd5eQAgGTDQmZs6VCdDLTFJMU4zdHC/7mfZxr/c09kX4qQh+vC7f/yxH59Yz3LtR3tUX1oz4Hb
/csTS9wy1owDMOQkUbftCqaHkBQ+O14NYENMxT4YfU9duVm3l3m0cdKetzJeknVRfWN4kKSX/y9P
aflf/rka4SkpPmktHNY49vvLCvinasSvbNfDkc031UoLXKKdPOHRw4zlJzepNw9PYmjehentk7S+
G5VpH20R2aSNYy34+6ciLfHrIsV0kjVKS9elCGOVWh7/05PpfT8MprEiD4y2WSLq8dTzOQwdmeCX
7UI99/s6CE7I3JvDVCcLIRvVsE5Dea9SdmIChyxqK2yykfBXUaebYwWVrQHJc7Yyt9lZ0vyKyA1P
OWRjaCxOc748iOnjumEjleQBzuDItg94se1nb6aNdrmbGuYLc88MazdtOUZ75lnMZrCWPvlt2EE+
W0lVnCpjCoFeeEgul+1g1VeENBD2haAt51pO/5XWp+g3IkVGFpj4zRsP383yu31NeWeQIrhqBjD/
NaOslSQkK+i88BsZKuwTBxt2aaqzdQHLbxU7HSSIJptW2G5C0k+S5uFn8TCa7EfxQ+qzWA7EmdnX
aVZ8dpzqHinvvQUpIoSozftqzopXHVjq0YW8utRpVUu3VC14iZJxxs9LtbXgYKRCJavScCug+3vD
bB4WT6Uz2+0txkkmcG73IGVtnqapMJ8orVIgbdmB5RzeMePem1AosXZ8snQyfwnHHpxpZYiF5lTM
GMSWLfVs5pi7yFl7jBy5bdMauTFitg5Xo1mY5D51ib6Nk9jclqJGHmi3+ZPnGEfFaOxcN1AXW2Zm
0dWswEIOqeEhisDzDCLiUIfS3uCYYrzXfqR1LHe+ZQLqtN1oP2nw+EmIJCxh3AM3vgWyIe2hOc6Q
r+I2yG8bVea3JGn+fitEBRTezjZ1z9XswzGHERTc+m45H8eioetnR2en7pwdp0/xIAMzf1hfjrMM
igedUCEMMZrENo+HrReO2abU7Vdwc+VZ9pNx04WO/NnQx8xZ7S38CZLRlTsTBW5PzhYOyRLjp501
CHALx28iT4Zf1mulc7WzJwVxoJHpxpjIIFWRE0BnUoRiC9pudTsHK1GC34fAkaRJ9WWIuwcW/vnB
rQpErBUhBlCCb3+edMstQ073E7kf28uPTKO9MYBgvYw6fp1LSAGl7ikjCnHhOBdH3eboAho4gmlU
WSunWkjiCFM0TlT8UlEIg6uYnPauWg5DBpTvUoD7fkQGypAMx1FlUE1A78FEcpIpuLHjCnSgxsON
E9yeTvPkjTduZiEcKvUBza1JpcphYvJ1U7hVwuZCCrR2HDoJWjYbprvLPUGDZottm0kWBd4yK2oN
zz9dbrFyuLvCF4+wQc9u4esnaDPAAFHFbekrf2HqbT1H9eOE9/vAnstbCUHYhkgq+zDkyNh6kPxH
w4Y3ZXmF+c2dvk4JscXDdVHYyV3GHuahsbEjyBG2qGpIFejTOtr5KEI4x5y+0CBy2p6KLktJMmZz
i5wp2VR68o6WctkiZhNqnsJEniyrFqc8iYlk6ZiIc/XsjOjVeiKUZ9a7eciCM+mmHlbNfeR4094d
c6Aul/uCk/8Kpd73y3qOQ0B0qI2dY13gq05l7xBqaiMdSoNx43rY1xsp7oIIadKls9Ib6587c6fy
PTZ8afswOa9mUKf3uS2ffz4WJNHXAKTTOc/GeeHokUyfDZoWMyF2S7DJ5d/Vo8zux+kulTo4emzg
CbogbO9yFykg+FszIfgC8+YK5Vl7TIvxjRAY86mvnfSxyj8mJ+PCJDJ5347faz+aUHkVRMM1jfHu
5+WPdgIBVMq0P2FUr9b+SFUZE1n5hFZsurVL+WHC9miIwwCaszWRKoI4n+r7wmMEQlrq9TQ9/PFT
A1XjseRSXH0LXS0BeLhrM27MXV5qtomXgaEMS0JeRLa1i1Ff1/7wRfPJv+rF5DgK5ytcz5By7DFx
ELHS3xsfxDRGK6TT+JYFpqQaFT2LWV9OKIuKlZUj6MklFCBQKfbV3I1qT4DQ4K9dX3c/zzt/pNVv
l2O0aeuqOBbouFZBUemrINPU6a2GQxMqA12FxzJVoe0afIKVqlwNRznguXeUUQLuz8Yju/qx2JgO
b+Q4dV9zjF/XcKqWSp2D9+9bWtqSq0xPCybIrSOQ22DTTUsmeWHbbBfbmmi+MUrQo5WPPgSj7WjE
dxnnNzZZDszA7yoLB3RcwyfQrORPpTZo/PTqQM+MiJeMUPSYOIHECH8M4F/GXqm7yXB/MKbsb/2g
GG49v+7AG1vYHpe7lwcakM2qMQkm8UzMF4s+51YhD0fYZRzbWdfXYcYWB7MX78wwqHBjAP1PJ8mX
oAy754Y54nVp2s355/qXy4k0uT+9qCpB0NbnNF9dyu3jyEVnySTlptW92Hm5SufYvhWpE7xEhf6u
sGfvYi8gML6d8JYp13gOutL8ttwQiY1d2XcKuGaIBwO3e27rbj63TrnpoEdfeg1D5ZBwaTuwPXBD
sDPLg5nqMQMvIsriWzHD1FdEDzBUjWFkFz9q+T0chgqKQG9u45qTp5+1vS3nmkuWto59rucn9KIS
sm1cJmt41TOg6QIAf0uQCFATuZ9ETejesvEKu3i8GZHDwnhJtlHnp/AwRXqTTI46ZLJTD7KYniHo
3YDdyPcuZ3ly9aebkyZhqRLeq1ECiMN9gq5oyKSzD3w/50rdNN3WuVzNAE1BPGuUJtvEqTcT6hSs
BWN2dym9cfNMZ1m+VXFmvhRWPYOYYUUfDw0zsTvH1O2OMgo8kCPpGpj44Lh0Czmj1INuJHp4f+mp
mD4rN1w3sE9gcbA/umhlkmyu1n0SgRxzpw6nL9QzDDEODYmyDh9pGeMFZv5/C+mErTgbefOQ4Tly
S83cu0E6VAbDPl2m4OEwgnoSFbtJMwqPuQeE849D633x1WcQHwo7OXCaanGaXO7CElAHK5HgYObU
NDBbNOnGxQS5xs5GFkvq5PvATD4u0tQ/RKoXEqKI0pekt8xb06uTB5AM68tmrpns5MHlXqPH8zTR
zYEkM95XRHrtymYhnC93o9ob77WJlaaM8HwQBvhameJHNEbu+ufXw7S5AjErRU1Zp0Z/MhVsU/fR
dkrPP1SLthEAf2hGtbOvS8+5Xsh7PpCfVR8U01em4Cy42mR7O6g1WUmC2BgCTe0sTH7eHeRQbyML
ViIJM+XjVPTf9AgBwKTEztjH7S+HZLk1RT1g5NA+UiIT8uAHH1VoT68BCyjf4s7aOGU5LRj3Uywi
6+HyW2lZf4MTHcbErlcExWcONj+Ef0mM86ViBu+zcBXalDvtDc5amEo9B1P7TARbe42ztiQXK6jO
cTXsCifzsXhmyQswFcypNJ5aWRvbGSPxpizC6MmnIudi4N7WbSZPganDI2mh91WKQLiGXp7J2CSj
ozWRbDnieLmLTGjhLFdvli3zc05GMJOGkt0ycBUQldy9PGA091UJZmSF0WA7DZAM7GDK3sFONGZm
fZvH8aNuittL46suohdF6cR4faxObNCIXFkUxL9fh2yT3JQGfzbtvXrLWKfg2uQSIhg2qK3aaV5V
cLp2JmzZZ+NU5G6+ZhfHeKRepsCQEZu5sPacqD/rJ3YFDZrqySQLNylOhTTlxvcgS/tN0e+CocBH
FAQDzOOy3RSBQPhbRu0mNEZvnZjj+8xZdmRbPF8nCJvfCh2eTc6oZ5L0zB0uSWeFcOmqop/9FJaw
rTLGR1vbae1nmbnZTZcL7i6bs8ujTtvMWwYY5FqjbVk5PVYedva0ux3ffCG36XseMtIy/dp6MbVP
hgv07roYO1gOvXtFd9U8qKXCGWy2rEZDlNVy7/Jzb8Q3cWUvv+L8cVNFcwLXfvmtVrwFLmI+d2rV
TR/QONH4qw+Xg7fcKuIMSN3lZiScX//+5W9UuvkwhmHYMCcnTDUYi1OZGD5EVEk2Vh9nuwpBHYM6
H2ya9A8TGK7GVe45QzR+Z2bUpcs0DSgm1uiWKPbIq+9hvtfUf2N+Tel1lWVF9RCH8TuAmfCbXxBT
l3b2avLmdC1arzkEWfn74XKXreOAg54hPTgI+1Rb6T1TOGNHT7AGKlkaB7o/wcoxq37D6mw/JwUL
iczIOzN0dmRbViDUdIfr2NaQi0DFQdTvnJWrJMZRaU9fE/SynDvTs5OV2zpPsTewCD+GPBGgcb77
XYF5A2HXfnYiY4VjudqOUolryl3n0RHZcyIqffATfV/CI7mtc1njPY02ugQpaZnmdKrjYD4xEJ5O
MmvVrqv03fJfnrp3bmKP+yIglqwzmxfkuMZZFbV3rIPsjZDgVVnY7ncp4x91koTPCWKEdVu55t7u
1wAzx2evv5MyKj+DmKtPYR8R1hOvhF95H2VDuRBCh5iVdXYJW1v7gGd3nlORzpaIZie8QT85XTqs
gHv1axujwpMNHWmLJRVYkjduSXNwHsOqpGAKaoIzy4z29EIKG6zyFa1MvGntDpBEg5XbS0JFeFie
P80ea9Q0QCROlu2unY1oRPIpIO2YHnU0Otl7CzYtNlX43BrOexnWn8M0oSjSBBsqPQR0oLLqMaDn
+cCCkGzGasDVpFT0leFAssgGLz9WMxRFtr/sn53+GW3y6zAOxjmyc/n8c6xk0mdCqylQhxTRQ94g
rNTGJhBhflfErNTkV9/RwZb7pDcYRwRd/xi5kf/ghrp4GYeIkBMDBocV5eEXTguIRrNXcD1vNQpt
T5NfQXZOKpaAM500b1g5SACoxAu56ebWYvtxHZTlj8AxxLkAEYD7nFsBgOj17AvC8xyCuoOStMMy
ofvqmwlX1ipI3hqIadQB3ncrJbRTwmraQKch6qIwjqZdhGc7HrMn1yOjygXX2euODWYDFzHp+GMq
C4yrGr4aEbOL1aGt0C5xRU4DkkUlBu9t55gx3E9Gi85FLgbBqpfx/+XqzJbbRrYs+kWIwDy8cp7F
QaIsvyAsy4V5BjIBfH0vQNXt2/eFQVIqlUmCmXnO2XvtUwvBeWsWJa7/mrGTFgpaDekm7tsDuIHw
mWQo69qedEmW5/BJqk9Jx8EGqD39lAHzpyys/BTA2nKn47o/3QS9RjAhoGaWQuojPN7tNuFP01WI
tHU0XSIKvl1/iB7DmOHJtIlYQXc0fcw55qdtaJQks0qk5UrewgeC3bgdXKvb5Zqmv/V06zRKvk+6
4UxU8yF7UdXhjKTW2ozDOO6LQkLcLjm0IVnc5MgckfOY5bl0enON9l19+F7ooshSfsQJulp3uh7S
6XpQpushDLnpcZn2Wbv2XJNKcJpM6olDXmV/yoeoxaajND3TcP4b28t2f0938xEv18vj97i0mezK
Vdy7CwimUb7UO6IY4AbFx0gI8677in2qiuTVcTVc35FXbxmuU2uneaETQmMVWEfaX3Xj1a+eBwEI
oae3pcrfQYHMXzov4zyk5eUfKGI9QMJaweaqZ5ADzLLJN32BQxfqXPoF7NqFOhVHZvarwR0EV9HL
TmNWepekdPlkvCR7/3fDVt2z18FYsoec4r6atGFRYj/y0fAfgae9ZmzX5w6rwRl0IxIm9wShu39X
8jo72XZYLiu/Vp9aqq1arXvO020ksnhnkd0PBi6dIWzvXWO5rw7EkihzUrzgGitAo93DqrtZlRc+
0gyGl28M6wrJ0KsgSs31RHGEaEHpQdniQntVSHHM9fQYmH6+VawYC6QdtssoUdv7bHlTFW9X1HIr
W+w8tIroczH3aS0s8nmcl8AieYhFnwkQaNrVZ2GX/dnTkwDFjEFMalTgcmcWw7U6kqui69W5r9pu
xdqKfSlFT8NnIrfKhCgbczphFtqQDQOD8kMkyW+HWY0VQ16PB4NvJiOVhUoCnTt2w/cQH3L6V+YK
QfMMP2WptWI/RvVr313isurgNlk4GFi3g16tDjwI52dBSwRJab/REIhxSmEbD/A+n5lal088iK9K
yrphA4yBNxBocIUa613zjOnQCicBPP02ACV/qkSmrjo90VYpsNBN7qx8a4kGFhnJqBvvRoYyUOSO
sonteq+3glerSfAPpHh8DWQSRBV2nY6m13zDt0BdsXIWG78bxN1DrN75V42gy3lLEHaZ35paRXpi
KqvIZCcfeoxvi9Lhr8uq+V2jtNgghm93uub0z14T+0a42M+gnCnCUO0tJ0NsJpx75ptCEL/VDp29
nh/6oGd7MHTgr+SwHijBHn2vB1ekw5vOcrqHZmVLy1HKjwYdPiUDbcxCjesLI4Y0N+R5rMHuYOT1
SJMP+3NkY2H6llVYUiRnHAwVzuHQ31eeFd+RR5KRMP+zkqk5U8UFTlu3joBdj/UJawyBh3UJMnue
vlKxJbQ2p292NmQkiTJzVaXJHAjpL0dTuYhne9Z8d3ZlpVoiSZBjucXKbuyCKNMPxN3nV5bablUO
CEn2N42+HiCBEaqgodfKuvW9+qZaTXfOiY/rJkXMfOPFZBRb/OOXf59rbW+AbokyVqWFSnOdIYAo
Y6D20eR/zoZ6Y7Gvgj9XWw42cXXEYFWv6JR/luALTrP8SJjEszB1QI1lquEj1zq5wjRbbQuXYJap
WjJipPhEZFUrwwjzE951WhNTpd8btXYqzfAf5iA+pwqfOfao+a9mo+jdMhnQac2vd9SRWithUGBy
4eW3ULZ2CHH8hR369cbo0HCWToewpy7rQxsAzy8nqlkpY/TsMeQtpw7EJ1X1ekx0+weZ1s2mncZg
eWixGU4OTDk5MP/eNABAMmwHp7FRf6et6f9R498y6u8NO9Shq5NVyaJ8jADM4M6nK++YFjt5T6IK
rgX2Z1CPO1W1wlsTdau0Ta2Hm1jmo20ABEMnGPeJiDmQkaxXE1flT83U+SYLzJva6DnkueEtafgn
f7c37cSMrvMhs7N+WCka9Naq2xepZwt2v+DoTmd9B/MoUQDT43/vltiGEnsgbMUtzs04ILVHyr5I
8DkdInxOi6iDLrLsA1zCHSXZRlNQLeVVs9WK2j40DVXfXOJWA2AvKZXkxLDrEQIP54t9QpTevISZ
RB83CvMfxg9yMUCJOfVdFZ2S2v9085qKtGsGMBqauUh2KJL0P5XnIp5Wx7fWLLeF2v2ZP76G49Hd
1Xn3po7rdF3fvJJVNlwZPU6ERanYR8dr2k+NOTY8wDh9T9NI50JxkoNEqbWKEcfNU4cEqdFVz/Sj
aHSKg5HkIw8DyXp0WwFxzMV4R+aS0bgFgClawaijGMQovNrU7v1TkzuIsKDLf4xeqC6zyjCPfkTg
XetRX9pBc1NLPzxlInjXeB1PjusMdWGYzI/Ucdn3RfZMfbU7Ap68pW76O3S9+MtP1ZM+JATlGaQw
QnFpF4ViESuAisNuotcqHsUrKQ6fkdND/62BvyZFaR3HijxQV2v9CzloYm0OlrjnKTwI1x/FM1bp
aGI0YJpB5NY6G4rq6DgtMmPOgfN+VltvFc5kEl3V30rmTaeGiGJWnEv3hnpu+OpbAKuarPAvVAGd
+IooxcbMtzXWkJOZtszBHG+Sl6FHXopR2qv5yfnHgWa5p4LWx8IcW5R//6cmne+Bf9o4btfs+orw
1q8yPmRKqRykzoZNRTHd5t5Az2V61pZET49N90x0f4J8q9V56NlUkE2Cz5sezj8YVB1mRmNX1bmp
LO9QwLOZf/r3VzAi2Lu6V94Ae/jXoVaRp+eQRvOoUq7zc66B5ZyPcVtOT9kq4U+xGpRbpxy7kzTK
7jTfy9oPpj8tQjCPQUHhut2pSVUdojyQBVOV2b4wWge8nm28pUQR7JuQNnzZK1/MV3xMGCXoCqoU
0kft8Kh4enb6e2PE6DD4ja+54RhkYNcUW0tWlTwOhaEfpWMbS2uwu+RdD43uRXJsWOGI9TfzamKR
HHKqC+efSu27vWjgKKbYXC9hGH+lQO6feRODq08ktGVVKReD1dXbeR/qcHCcZKrrS787dzjf17bR
hQ96ZPtcJtmprmq+2EPbb1VDl+QKsCp49kpt3tuwd3dCP7QmphSLRf2jV8wrufYjL+KdNeUQOJKx
LPXKI/JYqKHHEc+J5ycorHaXFL6+dzoBVFt3ljWVw6FJlG4deowo1AlqZjRt/eEG6TtHe5vcrhJ3
uDKWN5c4JFmF+WvaS1gpMk53Th+fpebVvyyl4LtQacE5Zu+9WgrveSoNf28g0V3X09hhpPpZGDYT
jH97v9Tw685gzhdhzqJzRBZ46VfNMfZadd350j8GDXTt0pAv2uCbW89B3zTvnXMDXJdusR6N4rci
FO+IJf7YxQzY6KBaR6bLn2mDuWt+VCLSXZWBWb1o0S9oxf11SIjLbdT4oE4zcOIVynXB2HjZdwwF
NPLJPpWCl1jJ4g/d7X+6sKveWBtj9MehPNL+786Kua7ARUe6Ov6r5hptmryoATj9TPvo0IbMg8Pf
5fCCO2TvVCbHhEYtQPa1Ef0teZFTJ2PemiT5a53ROB+BlXcrUVRcAArFhzaYRBoX0Vvfy277Pezu
UhEdC+PQZbX9BPzZ7QtEfqiuiXmh+trjhWAGTnfsyMpGdz1L0BjoxXnum/gFG/SQ0cBOpi1xfi62
frNPElJgZeGlQZeylIOw33BBYD91qnXNn90EsWW9Tt3mfY1BCr49D6PBT85WzJnPaDYAziitJJN/
SjboS3Q8zbvUQ/Ey/dR10uBoNJxRmL1rj8IRO6/1oh9eU+l7SPzdihGEfoh8H1eIZn0ktpNg75bZ
1qyycs9w0r6hrh1xbgf+0w5McI4pgFMhYZrUrpJAuBMvUiiwRDrjXZm6ZN50M98TLtDZNNaTE0O8
J9KN8dbAj7tWFtAoBTn0B2zEfJ2n1smncXTONX/KxtCcD883vaVE3ndshRe9qaizAJRoh1nmYMRo
iunY6MOObc3g6BYPVxEqV6Y9ylOvh48+S/y32gdcih1qodti+PRsvjxwzv4t9CIPlPzfA/Xcc1Ty
qN9WSfzWuAMjK9Eocp/b/W2ILi4AViBMcMn7LuBAMQ3/5nvCrn52LoOruV03OlpwsdVjbyt4sKvy
g8kKOLFwXHAssE5l0u8BrYC8mqT0IUyw0NGA0Gqqtm+n2TP9Yec8jPlbZzvMcqviJ/JiMpR9bdzO
buHYaZ1zpMGNcvO82ei92laQUvuJGQ3MCXnntSOHhS8B62WgVAUZ1wEk5ChXjwBFEQRaTtnv6thj
XQaHcsJOcizKVt/ZhJQeGgrxajJgzT/LkCydYGRcSr8m+UPk/siKoKKQQtRycJuKPDC3g8GgmEgf
Zf4K9IDcybnrH7kGAT3fszLCBxDhZ8FaccWPONRYEd1PZUjvnXTUPVquPbJt0gubodpmOB2NaEK+
VUTVWOUwXNQKoOUiTohu9Htyp2eZ/oCLQyhZePDy5KABNAUWo2j6HoT6v9Wp445y+32pNLNaJSdD
iN4C5c6Q9s3GGI1g1cYlOdXMhhiT6nxDOwbnSsob6wXkgxh9cp8eGRgKr9+vq6N/cbMD9db0qvZi
hYQhzvJzmvD9dhanS0T2a1S14YQ3QKFJX48smNpZmT3ABN/nfMIgPzqFXgcNa5qu+OWrArLyPfGa
BpFDBElHlgZu00DZ+138StiU8rQauQlaAqrnobob0IYJsohkxDJ5zdP65xC45ouWxrRASrW4KowL
KR2bZpfTuT/apT0xU4ybkuvhDwgSlPZUC2SLuHdq1NUsw/JrL1oCnGi2UVh9ljrtU5NKEN9l8sCY
Xuw9zlRbI/NRRdEcJWa31d/UFIvI/IVscWky0C/HUX3h37EyuTh+yEjev388+jZXiivXeYl90Bid
Zq/ExKhPp6bWUZ5JJP1t2IIYC/K93ej2V/pmoNQBKeWn20qzWf1K09lhHaiQDhN/SqqF95S9eK0Q
urutfu1GrbkWwJkmAY8xGcvw8SvrEY2Gv0CW4H3X47a0QtAedGTA8MJKTNRgp+XJE8S3cqHdA4+y
GP21QihoJKH3LSQJAopCsoXQkWERGu9d6GM81bTJrqWrXN1cDgeaOohFZFl96CZ6tPmGOBpn3Wo2
bRAPUy1tsW/RA5osZKqcfSCx+GB4K7IMHNtq7tJjQuQzm0RxOkWc126hnU1lyw5QXBpb31s0APff
gn7o9xahp1jhzYNqqYd5+mCpogZwt04Cj6/yNNYQmeiJkHOHbYIwA7wbjMy6782NWaAIMqJwLQPf
3rgM1L9bMZBs9X1YO5cW8c8P3xnSdRmSsTx/iUSwi2PyZHvOB+9hQUe2VFwbWpo+PNRQ3Zr1aBxa
QASreRShNuk+Kohb9CTNSyWz3qWSxV9hihJFYNFwSuaEcEKDs4/cFLLbGIDTBKuETaCBvQAYKKg4
RViN3Z7mm1BVf+qMRDiS2xMaYkzafWQgvYt8wlYKiaxfMMQfMgwys3xSje1BW8U1S59GgVJ1anGx
hnLD9C3l25aZGI5VaC61fZu/Wn5jsjPm8qXxV9hEw7vTkaX1fUH+Aakhv4K8mf6YIm8RTRrgMki9
v6+xgHADALETgzwDGtRNLYlAz9IdCQzo/FmuF63CuGA0SmMX1V6zloQpbmtqsj1g9eYG2JXZ7/RQ
KyHzJ7hhTyHW+VPUZjcfzS/IBGk/0QYQ09rTBa6G1eD1NHaoQ6DVU6DRv4KdOL03Zc1rSrJuy1vT
1N6Lo2UM0WdVYmqLe1d53n885ANQtvPfklmR0iTirEsmLf4pQebYCGhrvkILpFdMNUikwJha4nMI
5IZZhYGR81bVLjN9abQEoQ/qOp20OsHUEqLn1e2y6M4GgGeFdZiJtUGjzx2DvavDSvbI87sqZfOb
psxWBuhaHCJFj3HZfeq2D59zOjXJgK9xmjrAfjKlOMUiDe4MVwkugaljJd0+No3/Fa4liXnqIgaa
ea0zaoYjDIq0jyMgQwYq+jhC9G8S8nZQaki1QqSvZU5DFpm6te/tXJDlq3Xvos/WjByT17DJ04eb
Q/DIUT9ASaH5MZXPMdb44/c3Iyur8RV0l38yXCWciFIOvfPJbjAW9BuqVDH2hsTXpk0S1loLAyJu
+5heffqQfht+KkFFdqYwqqXZu+IQGVaHU15/OjWHM+j5OLwco1/OIoa/N7OcYX6YS/NNmWwnWlCp
R6Zk0QJpe/DaNUO0jSrBjg9gdxPqbLNObHtbOD3GdQR02TS4H/A3GFevRRMCyqNn0EFnxE5z/QLe
Wl/jy/3R0mHYxR2EaaGrp3Fakrwws5Y5QenrEIm8sVBqImMY1DnoPslFxzQB6NGehsqsFccy8Ytt
A9r7I6lea78oNkXRpwxbogd5CMofI0zWDZU2qTEmwgqEVvTypyaV4huxwgQyRkRgOtFeEcGU9Gnw
rZlkCEQArNxSY9soBYQc2Xg7XKP5Vk9N5U0IaBKtSQifnZMnQJPTBVsUQBV0cnNLGfHSiQqtiTBD
f6ENwJmtUBRbzw7N18r/KBuh/gls5avnQ7/Av805uTZQjrBJvs33sIiSSqgguN5bOu55TDziATxs
MdTmQGacLUDhsURYaXLlUlUQRDKkBff4A/SJvgP8WFxCPbshchj23zqyCpUF3/jgOI5kkc9kwjFB
Yqr2pDNqVedcOjsHYU3GWgMfDH+tuvd0R1klRfwRYtMBquhWP1yndklnJsrSHsZTZ4MjjTmPwA2m
Z2g6o7OTaqURjsAX0rRovCBgL6/etDf41A2OqHWsKqTa5pNKKyi4YkXcrmfNllLw/HwvMJx0Ixme
AvYdf87siQqOxtYPk5qMg5CRqKgffonebGiIx6Ib4hxq39S3Q2rYAIoYVCh+od2KLNZuif5UEhY7
w2/1bVNFctmwW+wjD9PovABFvfOrq+16zTTEvmeeeXbG4reK0eUlVvQKwS8M5jxH9J2YDhSlzny0
pK8c01AQvenyB9XUA9mY1L8Lk3F30LrLMHHCe6Sk2pYB/VFHVQhVtK6o8KKrDpASi2b6VU9kE2Gb
v9S4sXY9ZSwiQDxCCudiIumT7Hci3J2dackP0tmQ3PR1gd2xxCtvWcBApsZAa42/OhWuJ4mV4Gn6
HvxFFcIIhTTwvZAPrvNFbEV91WitCVPobylZjCs4WzAbjT47jmlG3gj0YDxfXckoHAHIajQ8C1pn
PTzoQG+SBFUV2WL+SVppe42w0i/xothrlCnGmxLh581C4o9hlBayvMy1PQs8RZR8KPkfOamJMm36
pzkZfdrOoaVsKIA2g0eQNslrmqp8MZtWI3hi0oHbnf42t8Qr4i+Wpo+iYm6J42IFEiu3mlp1uHxa
92knwxqF+PATJgC8DCZCe6UzfisWtJfCUc2rHZBIS0BKfeQQFb6avBGYsa7goZL3LI2eZRb3H2Nb
x2CoYUyaLuhtAbLBF93BEYQ4I0L/aaFMoQndQogivvfS+dByc98meEeFyoeMv0PFDXQlTBA4OCL6
0XeIvoiriFeqN17YJ+4VGBnilkrjlgUu6mDHEdvOsKJHqq4VKoezrkfDcvBITQ1yBXQgsvrvPsFQ
lhCLKoE0uMuyjTv0FxqK2QYFOH7SzsVOEDeddRn7atl7rXO1zR7q6QBct8pacAeo/88Yd81bWo9f
82dR/N/zklHdVlQREwBocVS3cfYbPeIRgHj1LjR5Mmz/l9nm5iX1XeOi6hlJYlpDVIOFiDG3BR0+
ro4Vp050rUVgC9q76FX88d1gVgg1sfsRY39expkoHiZYpHUfeawOof6uhMQzg6Kww5N6bN1++GGN
DONFIXcCHuW21HX/kqE7u3R0guIyu1R91K4liUTLYdosjIxWKbps6F0EPu57of8KUwXzXsXXE2Vg
/sOD5iUb7V2zWvPkIAxfSKvNn0BlcTXRvsK5kxd3DfnyIiGjZ8rNRTkGbeIU+9ktJiMXSG5VnZwu
IwsFIe5KqYikTEiRPBgU3ss+8q1nTvMccp9JnKvXoG+wbQgsbn2iWdKcer1MN0zn8RJ7f2bnijHZ
V7KeICguH/+I98yvM3ULKDJdF5YxXKvYeKKBLW9qCj9Vh9BhYfzf+QG6w7kP8rctgk9+U6oKEN2S
/mRvbFOt0uhH0jBSRC5eTF4fc4wUpfpEdyIekd7suIYKZbxRtTq7xDWp1gYHcVyRjdA6OPEFRAvW
sXgWAeUA8AvtlBa1Cea1l0u3sPtNMeLDbqbOph7a3VJ3C1w7UXpVQif8CNu1KYkIWihEtsx3SJ5V
tSR4xkrbvYStihBO7aj+EL1hbl5oNJBgsrQfsLfpgnhINgM/dk/fp3LUrv4tz51iEVWmsaxVS25s
xhgboujTB0TMtWcEQPRgK+j0IuBFjZxUp4caDrjdyHR75eyxQlZ58TQne2Pv6wgiMfZ225E19ZU5
PsPPzCz+GMqdvDoPrvtUD3yvRWbEOhcDeD2JlLzPkqzGV8MvXp2EUQPSkp+OG3KoS+jSVBWiCQDE
j/mtQQK3RpC3Z+1sboKe3Mkw0yfTO+NtNJBzeKLjglOiSUfTdlsWKzTPfRS+Nnw6a0ex3U3U5+a+
HQvlFAFFMD10N7NlgpLE3yUjSYiJEaEtjolcwTtqPchj26eN6F+UWLUetu04zJ+JpEsb7MIt5oVr
kZtobOgOq8zz9wO0wSvHemfVCsvDqtSaq4z9bus4LpN+uwx2teyG2/fozHe9dBUUdX/G4krcgIfC
grOHveHcPaxnk0XVFP8+7NqxexuvaIacs5ainItH5g9h5DnnOMjJ6VYCvEIZOgg8bPQ1YECcXNvM
jnPTIygBa0l+sMxmXS/SJrI8o4jD6NTpRWxlLCKMdsfYwJeMwxv4KZ7XhnbgRc7uJ1WHJItClGgr
3UGNA8UbvbFDHqcZ/zTc8GyJwfhi0z2bUboyncI4EbDT3PxKbGQ9uhejxnOY58NBlFq2GxyG91hb
3btCwhJyF1ZHWHnZd1UdoDxyDdvif1gcTGLBbyr+GwT2qljnmYnwieHT8/tejHxpXt6JjSOwLSgQ
T4Kauicc+FdzuT3/O1IZYK8O1qOI+OwqTVpHZmv1Hr7Qa1EA30KrChLAHlesdtFXOYp4YVZCHhzs
7jQ9PRYMUfzQC49stJbB7tyl5gS5+n5/OtdstvPOo8UBsiF2k0Ov+Ztaq5rniBD0mwgU5pa+jCSR
N7FerW3CAP7UlX4vAZ0H5VC9ml76Rdsm+YUl6kv21YZYH/mh2NmB3Q0z7VBVG0aNzOT7MF4Sjrvq
pJ/ehBFaD38gc6pve3WbF7b16Fz1c64X/aRPXwRqwEONHolpWlBsFDf7R04OZS+szZ3XeHINTu6q
9yNCfirs766ZGuQdF3tkLhzVF+8B1TjyyDsUZITlbnctDTddhPaYPimneefyvCZCQ6t3etweofHX
BCQr5qPy/PoQYPhfVJOEb34uEH+coltrjeU8YbMSjtrGzwDLGY68ynj3dKgOqq7EJ61LKSurJEMG
GpXGJkK2t7KmoRCAZaz789qC1Tw+C9Q4d5Jh7W2P0y0oCNWYNuvfUn74XcDBbgBxVC2pUMZtLEua
Ppku6NRqif7oYRlz3QAmSVqa8BFxMhsLqOBKxdZyo7JBuDjV8ZVqv7hoVY6ibMK1Wkj9p4gdAprS
Yks1jNJ+Emg4tp0te1CAO2PeJrCTGUVg3IeM6HCyFZJ9UD+0qYfpB9ijE2bUKyxIzrYmUOggowGY
octrJZ2zu5m1ZIZkQjlLQS75pcS9BOp2OHzf9RkWr2nXtUs0PmYd1V+o0QCKVPm2DVOTGABmtdM3
UdWHDtvIxelKlWAgPd/KNNdO328gDBvv5MQILwt0wt/OIAv2Rm0b5ppIcBMIvhh+ytBaqcbOoxOz
/y8BfqKr+fpb5ziGwyVTEmTznj6Qkvq/s6SWiYdmWUxyJqtU1vXtveeQitifwV3X3DMjpnIqQf+n
nkuPaf5oPcTHM9J99t00UNZXZqiKlTs3r1Mwyx2u9p0MU4dA9N44mWYa7BJmmd/35kIIt0vDibhs
bqEbakedw6Xr6d3i29lCuupWCUMCWi0kI+xI4kE+tL0PAuIByI5FbVEJWrl2YC/H0A/eI59sVyom
69NHyOexm76JUv5oUkJswFg767/rjvD1ZlX1zudoYRURVmfdjSJNl25SsNeZwL5jlSwRmwlSYWBa
0JAJAb+t2qU3lncjM8xToGUODohBgTLjGV/QP8D6ByTLxllDwL1BXFqJ5eoEZ6ujzlaaTaRr/pI/
rlwarMGcranyaS4clcLO/kx38sbCMpa0R/akfH7m//9IkfX378y/TL+LsS9KtEIDfBSPuX0NwpSO
JlPxNTJOQofV2NoahdKf8LYgzaIJ9cElhe0XmvqL58bOCz2xkpmGo3wMyJDLmw9a8Pz3xilFcY6d
tVu8uIpUVjFtxhdr0kThGGpOhubmb6gBAfCmIoSX3frAhoufYCnV43wTR7rPeKHdDj6LrQhLzFuV
b+5xwtCLbDm510gW3hKHSLzWZq0n1SY9zw8TR/1B5JRfr2uYVStvKPMPM/bRZyGfHMiQ25O2GJ1w
aJKKEZMKYEppnEodsUdcmxIonR0vvUnx32TimXaZdwdhWq/gpLk7R3Tv8QhhPtFcOKSRqt5Hio9U
o2kOud2eaB50YNMDF2RCpkkdPsjlIcBkNNZdG9vHuZvsOKBGOjzjXI9Rc7GRLGUOEYo9YarRIBjG
68IE9en6PwdDuLQL0sxYVjQ3tqIu//FwyP0cFIllW3Ho1k2cp84mMK4BgrpHreastD6qPtBd/eOn
/FtkKu8QwYkhlJg8sGHCksY+VpEg0E8PFMHT8y8E0oq/7/39VbXs+hcDDt0Ku1X1jpl4FY+S+IZW
t9dp3af7rkxr2ndyFWj0cXEKyEUzKdU1g8lqZPv2KiPslfL0vx93RFg+mgxgSpe8KB1BhI7RGtfa
GWAWhOPvYoCDjrRcvTpJ0RzIg882sYZIx2cwvOtV8tK6Bq9pUHcaGd20pbsSfmk4HvgkgnXRccjV
xjF+VyunWuiNGM4Qw+P3MAop8hkFuXpboY0tDhXBIu+ln1Mb1WSfz7/lV/ln57v5tpQZEyWvzpfa
tIHMN60fvJZcOccgEf8+VRrtvQ0Z6afeSJUZmsENJ0Zymn+fpLf88u0Na0MuR42W5yO1oiW6GsJH
dEA1eSIvtm0JhDpCXDKXqSTnnmRlTs9xIPwp67RhVwCzlWPtZT5O2y6h6cOIE92hrGq5FDauo9bP
xaNo0PDoVsNXpa83s/Rjvmkn4Itr4BiMAUJv8u7X98RRwmEjuLt1v0prbdJJ/gMOkRSiKJSvFRrc
hVT1aKf06Eu86QaGE8QMK6Adg3MqyTkylIP2EmWGs9fpSR7SAC2H7ITzMxmbnaGF2bPW+56GrtDW
GW7sg1r5mG6ibtLIObGD7s+2j1GS0DVqpbecH2LdIyM0G/TfVu7Vm4JE2SPRKFTZwNQZYtjNh1J2
Ix8DySJRdCvcWF69OGfKHdGJMf2VlSisRLWeY8okpXs+XjYmUUlxGPRwhnV5mu+F80ObrUEX2Y3u
uXXXbOWnGaTb1rs3lWpQxHAjDOjPdgXEl8DJyiiobYwA4gCO6VuC33Vbh4FE+lVoH4O46iOA89ga
mbzYt7YWxtlhuo+BBuPPQtYAQ+cnlbAOt4OCqDcpqyeQrOizquORwI803+igWheybcA+mgOW5NSj
2jfPUSm0Ffp9pjqmAbsHAM7Wkj2jImJsEIF9JIrr7Aodw1lUEn9AQrY5rgVW/spkyWyzzMa01itw
vyvj0Pj+cLb1GrdgbIzPsfZ/6aai/GlIO2ocGr9WE//W6YIORY61GMf9u1cAnJCZ99J39kT+mYbZ
gQf7o3f2LXbdhTbBsnpHgzs39Wxi0L3zJGWoS6plxvwXxYBsqojIv+hOSXEp4+YwOCpNQEcMS1u0
6YFkPKJ0ZLpOaFQ8DLPJYcN7Nlk65qcWJfgROhpsbTYYh7E0m387Q6VOcM6Eq8oIBcH+NgGvpoeK
RHjrpIWxbQOSEXRdVEcfdOiiaNHAYyFVd2UDqLcpNJJ9InrVvm3m1y4NonXZ2NHKTET9K8qtvSXx
+3VMsLYFbKftIIN+jzbLvqpDEy2FZldfcKGsmqxk20u9U1FEIxrDqNjj3XO3aj5YR629Twb5X/Wg
+qSg+dkROKIxpafvGwdplpownqvja0SyAhtq3z70gCTC3Og/2KWG2kXXPBXNCAvrA15CvPRuAKLL
0Hnh073WMX9nYpuno32ajIBPvQiPYRe6gJZgfNGiCgocSzjJanpyvr5MGd/e8k7kJCbb0TnR9GGv
w+VYYIcdtlpHsMw8ikYfZZygbzF8nT7kgFpS9kHxQvpYEYX33lTiO3MyTt+kjykkVWA6EMHrfKMi
mMV5+ZgfODjh8PBo5iaopuliVhkrpyBhLCBVYfGNZKP1zUgBFen6P922OvVaR1G9qGPjw64j470u
CR9QmGuzE/PQoAm/TCxPPQLfO4FodFDWIp1lbxzcrtoHykBbhjStSSY809sqlTTLAajct8CwE5Ol
ELvywp48sbMVdhgq/5hPFHjPzQ/aGDyJSDBfejESxuG0KdAphzjmaXqvJI51dAiZ/37LiEyNjqQX
rTyzv8+jeFzq1akeXmaIMv4d41z01fF/CDuz3caRbIt+EQGOEeSrqFmWLXl2vhDOwZznmV9/F+m6
6C5nI7MLTYjORJUlkcET5+y99nLGxijcfnZZPutaaVTmCY6vfybXj6mNGedA1DHBiA5Rbi/Mt1TR
vy1TyWBuVCUK5ovITzBKFoa5azNCkFlzqmuCrVAkKTF0CrGjavEWOplJJKZz246mQxxAFO1HEhwP
maaU61LveCN0kcqy8F86OKOn0CTDVGaKfZ+o6mZxPIWGv227pjjXSXhRpkHuI0UtiM8ja9bUJ4ZV
gSZ4CIj84/MUxss8cO+9mwwU24R/9jlvDWSZQUt261LS5Fr3sDS6p1TabuTU3Weje5oEb2QiZnfu
6vRGld4yCdqRlnwt8MmwL+ZN0iasLsjAF86toszxd8tL4nSDG/L2ghsm6/aOMMnnzvGYXMgI57Bj
+kQVICWqtZ59ZxbfNXrNXiOp/BNtNvxYxqSsoTO4iW0qpJmyzSBSUof8kRp0k+hp21Gg3MGcK/dj
o7S7Ws4RbnF2CeF0rgpSfQB1T0/CngfTShM8esH2EzVTYUYjbsJwxzYpCFBtIEqgDpgn1O3kQdxk
xMzUK63tl08x2BgGySYoBxIGe/+wzAC0BlUhzi0ERNqUa5tPXFpvnuctgJKrxY/QVsDhN9675j2z
kTkj64l+Wnrzjj84ekpk6O8YLIXrz0eaM6VIkcgUW9VsVH9wU10CXJrP/HuPzdTnblfK6ikZezgN
aiV+mTgmJX66ifnmOuNZiIerGavTcuh6+c8r6ekPtBinXc4+wTrbQVjfOLlF49wJnQ3mFBwgRd89
t1wg+2W7a8WFuY0DwbA9tD7wHGgXM28jvF+2PI3CeIl037oxdZAD5qSX6I1671o5GbGZcBYySQn6
+bGgcqCdr+XO3XJA6OMRNRP0q3Tw/vnZ8gejTDDNIsxw26D/xsqDfl2W2SnOBv922ezm8C9vNAuT
LcC6ZXZEMDN5hwmG4xlJUyb9cw0HEB21Q1vREcZpeaW21uMIh6XaBDmogTgH3YevVnvRk+BXo+T+
L3avLo6SdWZNA+5FrEmRhaIR5X6/jhfkghdasbv8N402cds6AQPEf33TdoxPsoxMptHJ5vThubXT
jgHJJEn6LZ9dsewFsNcA5z6V6QDbIkgBjUzpCX+RRWbY/JKVjMmXeswGFqQOVgy9mPpmkYeVdjay
LyKvMiUp03VkTFShEYzSZcCFuaseNgNbGROOYB/cLYdaD041Xv4TA8ZAF7umIdktptl+aA2Fbypp
YnRgYkzltlfV7lYGbXOs5ERfvexux/lHQYA/32fVXDeTMboMC1eqUt2UYUdK03zo2mQ+WPWqzFWx
Gayx4mnHgCEzrXdTU/JVrvK09UPP2KuBz8SknnjoKNxU8Zz2FqoIftnWXfTU7E6M4Jj1zg2dMIau
rlZos2LaGQ8wc1YhklFASZ5/g0zi3Q/Q4yxn//m5og0XOteSlFEVN1xhz9ut0SChqoht9L4MHRT6
5j+GCN5qUckfHS+CiJ/gKLd4lKVypszqaXqvSP+6CIMqr6t3Eb1w0nOc9AHA5auK9Ii28Y8BUIlr
0yW/VbMJqA13u9GZub5C4lcQLOkjw5m/tSYanVWkxD4Il9S6EyJhaDqPRHVUkm7d5aACZ2sNoesW
QzS3HXt11Wc9O8rSCB4CaYwoNrSXHI3QqhAFJl/8XxuypG2G1MgL/JYNx5KvUDKvO/UO20BHI0OY
MNOz1tv1faQx2OT6P9C2tTZjpjH+n2VtucNa55E6t1FaFjyIL8ptJrszYwTveWDvu4W8OiDZD7eL
Rtweq3s/ocmyCAxFnx2yZM98f3itiXlba1b+07eV8hgvposypqU3Ei0BRjJfO0TQnoWi3BQMKB5K
GbyXmmZ/nmkqggwbazpNMv4wDsLhjLTreTlbDh0SOQt64t1yJlNtMzbQoIUVwtUiVvFaDOWHRus6
iohOpA3ysjRt1ZR+dyedc6AgCCup+L9RD7uFZof3qdJziCIgziSKrEoPLbpLekS71jP6lmQfMmxJ
woOpTe0xlFa71aGdEbVKVZZwXVvmqZRvvYEZZh05/Icaqxf0JWf+WsT8gQWLyV6aoehSres02erB
NJ0XrKUJ9rgaravq9efGTl/RrdtH/Ffp1mDeuhqGzt+Jmrg5u0yry9QM1aXtVP3uz4w8+Rva0LR1
BxCFNE1Vd3jO/JuQFw6aTiODi0UvR7zTQQGJFN1ohW7zksincJ6pTEwBYPEmwCnj11AqMNhGW5yz
1DNWqebs+9z2rsuiX9hS7DHrGavlZ62S7Hyrus29rsEiTcd0eZWbA/MVdLCfZqzByAmfmMUviIgm
UH3Ie9tBppiodOPF7JVopysdlrAZfpx4PdHQ5gpVd/G9y0kZH8eBeS8AUnr4CJGi+TAueUN2LI8A
sv5LT+wRgruzoppppcWdI+0o4tmN/KmF+UC7tqBCnH1pjc8Yi66bcUkbwFW1RNcfmZcpYzzERsL8
xBfFgydWAqX1pkADVkOPeNMF+Wpt7o2PqCPWTZ8amzoo1F0DKebP35zxlW1oUe0ZpHQyO7Qd21K/
oIQHVZQkwPiMR5OGfWYdvGV9uR2LHsHS5Bm7sCEiNdd8JpjYTZI+MU7qaENiKyexHbGx3KgtIxBD
tfaSXEjUJBAoYisx4AcI56rgEeHW6rMf4KaheOSFCzG6vEERwUwmN/fDYFXnMB66DcsjqsrJhqfG
LvRGz4xjYdFV9B2lPYAvYHunxRoeVrKzSbS1/0LB1IXDRfrfzEk+CkMzHUvqJqhHzf7yUaB74q6L
ADJBnVaM5rR4rBB+FBtY6gzNchZVsl3f7BgFTJPWUGRtg1aBM14wgBOgNvfV5yViv5za3AsnVGHD
2vE1bWWDYj8sRuOhQg2BZcSl1648k/xNbzFXmAzPp15RbMlNf8aKZ96QiUgY8VQ4a88zKagYLxEz
EcKfygWbtTLBiPL/RH5q+PeUPCapY/r5NHGI1LyHJkCcpTUTScCrpxUEntlx7Gnjr1abdbZELZa7
ypDkDaMYRqMfkNOIGFJtPPPWVj412k2l/DRab9wvmGP4idAaeofklc779Yl+0RjvHxRh4GSYD5ky
TNsOwjpW5xabWNajeQ3y/AWTB82MhxT74ge9BuittfazKMSVmMwNCsnkbTDRK+ftqN1MwUDyCpkt
BxRnNsqJMDulxMivMlgd9ykZt6XdO/cTAb1zgk1hAxdjEijXy841itpk2ymkZvlaEJ4ocwWTCYWu
4aLBoTfv36ABg97YB+ZzMtL+SeSQXNOEDHEzlZlbsGRtQ2lcotrvHkdZd48tSsUQX8qd2rV7nNHJ
PhEadIsGeiYSrWq9WPr1EGWvo0ZEwc6BZ9ow4a5G/q7mo4IGCvOk0Zc3jhgPTF3969B85Ay0N9ay
y0oDiJKfv6NMK75iuysuud1Hq7G11LcxCFIke0ABeCLhHsj7n8szEno38qVlNCzW/+E6RUXxwwua
FjsyQkx7SDsC30aytkq7OWpooTZM3Z1L13qvRjw+q1ZU0boK7lLcvW+03W47q7tRmuKugsD5GFp8
BX2MsK2oa1RIVv+K2fGq+ol4aLP6mxbIDDlg6uHmny+u5byr7TtbqA2NmnkXaVuDslls71ph3qdF
Qwo01rSrHOv1EiPHMMc7La8ATENbmyp0Uw5tctsmC8eJJXajdva/1bBDB2LAjcofGXcDQE2GsnOL
KgQy19jqXkmcgtZiCkTBo64s4+rFonZSFf9XNMmjXnpXZgvqnaLI+K7KsUi0A7ag5UNsuY4PI72T
FcMTOKAD2MiFZ0nAar8R9NyoSKyMyylH1aP6dbIymwYMWZxTIOXFobR0GldmvM2dXMVJCNJxFYcI
XgyTNMLIN5k5FCSw243vuIrGrhE1XnEJdEXdT2H4TKTUvZJDRPVttcegVybcS+SqHTXCH06Vl8kr
fVZ7k43euF5ORWmLaxe3pauEaerqGopULY+UYxPH2g0OP2cjMi3aqgwoNp4VD2ckJCzPypP25nUT
iN8sg94SuX9+xvzOshYqTxkLwDs5JRYct39XB74fdPwf1sPUaQPsSyRvSmvfTo4q15VMvkeWga1l
3tB5NMnWOrERG80o0o0kEGCzgLmq0oRX6lUrU0/R+yHwWGk0DfIhxdnJv3lROnoGQd+LjQgE8yGs
1fYKQni/NLfCknDnRmkYN4fiG0374FDHqmmsZNJvu4mo+GQeOFTXaECdynY+2WCvk+dF38EEK/7b
h/Ibw58PBSA02HsbmcpvNOs6LhtPr0Cx18U0uNqMNprmQzg5MO5wos7dt8ELuoPm5ESW6xjvayfQ
D5rALJ7UA/hoeqn4VZnAJeHVFN3RImzqaflzPsN9nxJU2Bj2TsQdEVE8jaVVXxbzQJg2zKx3sUIh
Q12SUAnJihRmhu3k89WeEVwqVfXOxZRvygYd3iKcCz1xsSI1fWb4F6wjw7htUuSfYtBSNKAYjxH2
xIc/XzzG/3gqS2oTC/CMTpXyNfdFYwemG/PnFEgd/USg405tJzh+cghpXnU1clyA+Ihwb+lHFTx7
W1Iy+mS44IXZOEom2MGk+WnBcIWiEkjkDPtQkku5eFe7joBFOxL7hIUGSU7toHyYCcpZEZ0SpRW3
ZgnwvIWmdvShEu/zWbGf1k/TvLvEK0tlHWyStCBRehYyJzH8lrwl5Uotqr9Ua2Cnf69RqLMp00zH
IPznK0NcS3ST9zDHEFTI3MC4hKflUPb1P6/+8zOrY9qFIhMZUuBgSW2sYY3z1Lpdumu15pvbqhtT
N43AWgcht9oSbqujezuSc35ZTJeG8VOIsrpfTjq7nRjHeHi0Z0uoGEV1NCpaE2TskKu2jFAsINU+
3tU9o2TtzibXeV3phX03UXLdFMFwK+3av0mbUPFWpgeq0LLfcIWE++UhmwWNh2oHxVJgKLSgY5a0
Y4xdir5b+5woPfFYw0qtA8BVaSKeaialr60UEznu4Xg1FLggfeMAxqrKcAuxBvjpQEagrxvHbtRe
p2m2NtmDvu+Utrpphruy9cdTxuNipzjm+1I5+MwQr+FhKSqMkvk/e16UMfP21+zT7yPq95Po9U1a
oQJcVBfLgYjQolwhvruWAx42aJPtFlZXQk3fpo8g626Bhe4UPTSdfRvjQ+6KqnAtTDhY6BySPJlk
30aKkog1I7GdAmLkU75hB6Yb6CTGqBNkrl0a8Mgk5o7BxLzzJueT6anaOq46d/G7YQoPlcUgZln3
BJHlO6bITE7RISi4u685V4PrhWX9WgICNoj72euLpicKwvGYgkI+L4e+b7ztkIIArMu8HlYo4cAO
eSxGWktpOyXmDyPvp9QlFqJzs0i0W9KkXEhtFXiTLhBcRSmdB3s4fHoBTayUN8hS111qqifqZqyZ
ZHCTxI4qmPzReO8kNTePNIiyBCS2Ug2lvifoceP1pOOlyG//ckMZXzeulhBzgJZlmRLsmPE1U4A+
tGhB4qYuzSTrVBRE+5mYI6yZKmQRJPxgOddqYHyvyDzedMQJgcJciOoVYP4BqMWyMpodiQRmgEyi
Mkt/3ZWkKC9mMp6Kp6nVnuyB2OyuFNAw4VYVuYqGfoCJSPd9VxRRcp+r3lbHbz0mJiWHZoI71jR9
G6KoP2mdNZ7+vKzq8zP335sdITWDRVXqhoVV6itgn7zpuO4zpEhREzIdzGCC0syfQxL8XwunzSnG
/i6f2pOaDxgEQDNvGHijO6bZNkZZdvKn/Ftn0/gqM0hsrW+ttXSU8J/0Yrc8OxcxZCv0jz//7ubv
i6Cj8bvzpZm2xf++/O5kLAZYn2hqYAZ7H80GYHnclxvydBtVEcdgVK01QlN7HcferK1FccNMP9sj
hCQBJ8SM5qky3Med2mwlOKozGujH5QIge9biIu7xvvs4BJdXOpzdHdKUATXLnIQ0jB2YOJHcm/iE
rkiEnpUei1VVB+LF9lM2qEwtIMs/j0Ayo+XTVWjFqNOc29j1UNJDJ/3Q6ym9y4bXkdC1DY+++oRs
Apz9/Eqnnbr982e2BCb8+/vm8tagTpGmQPXztQbrzD4Uox7T40ghyB1DIFVHw1RfgM3Ve1VEYp1X
TA2XVz5I6G2U6t5WS8aNN48cDQrZW+lL0qK6/sNGAklGLOp1itpbBAf6ximo3BbXWcLk1YQH8yiM
KsLVSNNGSRHCa0YF17+NfpY1XerCCMytjpR8xTKJeUOk1bnIs21vRK2zGj0j/tv+/mvKhSVoTDkq
GnypO8LSvl41fiF9q+ti9s7EJucxcKpOYZAe4OiJchhhEzOJLc4GA0JLZJ41x0l2yN7I4hlgm4xh
9GrM8uoukOa5ySkkgj5ud1YY36JUik4gn/850HuKTsroPf/5OxS/9WqkqjLRlTbNPdtxvl73kU0P
IDX7xEUYzH1ahfbrEAwhakjrzda0b0av9vveMLL7OusgrBbqqsiH5lJ1UX6fmzMrKA2Z4JnZRtDy
vLFrQFkWTg2CWMP4vgg1sRZjZ248h3TRMaCxvIxV+3hGa2jed0Sq2k0rm/yYmOMpshz66aX3jkCR
CNTMuA9AKEDiDna1bUDyxplwZFxQ3xNk8FjjpxBhttedWr4JW4WChO7nLu0aQvXM4n7QWQpDhHbu
5ypUsznwY1TejZF5YPrLYv25VDWT+LHIFJaDTJw5boLIAMjaxKfMy/jSr0Vb/qpEbb/L0hSLO4lS
7pjYdLXi4W83l/ZbjcoXYxvMqdjeGKr6NUAlnPmGpihghjFS2dDDMp8IZj4MY/+jq8jgVjVRPdmB
8UP2w7deDcJtEmr+upCd8YLOx1W8YM003V/FAE8exqg09pakBNDJYP3zNWT9liuEzt4WGt0vplWW
/HoXeKKcioyAKbbm3HX9PDuY21b+pBVgATg1bSff9S1ai3qOWDCl89OqTeQXM/Z9OTSBEazUTD4R
KsPeEirOaYpLbYcfu76bkOeMHZgVPINVdOlBKLGhVt2MYfM5Mn25m6aYaR5ntqIBD8jGhicnocSI
5J1baSTaFWX4occVQOLiirZWf2dFtOtFntM8DwRWlr6qztWA5yTW0OlX88dY5AQgJehn98sps/Sn
kIbfWbWb5qAo+mcE6r8SUP+VRzmvFv9aT+fP0WY7wv5NNfWv66leU1jrsD24qOYHNnNjn05AseYC
DM5trqd7BbOQ24HZXw39UNxHTEz32AWpALP6kQhnxV1wM9Ip90zjlMPSxYmsE5EA3NwT+C9Dl+Z9
1Hvy8M9jxJfmJSNPws0YRu3/fGXo/+MdWZpJliNAeP75+o4yJYfPVabEoyx1fN8oJ2i3m3YKiJv0
GowFWQKKjDroQOQ5bsFZQMhXTYbLNQiTcFPBjCOhclKOxqBabxY5QrbaQJeSbbBZitHAIuk+efhn
+WIjYuKjqifz7S9v5bfiRmqqYBRBZ9vAgvk1PCuoJscLdTqsRFe/IRSAfN/hpvSFN9yqVipdJ/b9
H3m267oeBXosKHpm+PunMgWYzKEfTnobYmnwSf6WYy7viLZinKMUZJj3yY3hOxnvTov+cn/SAfhy
YQmbp/RcmJm6MIX8Okohz2304FSAWssL4FkGnhLfYrdjNek+jrv0Oyp7mGbLWFhps00/pp+sv3xS
7XnnGfhupQcQUq1qgBQ44/3VvgtIKlOjVTtr+Smtac6q6Fdku8s0W8LJV7gso+1S96blQN1bo7xD
rl7tZhWstWSABkmJDyzv/qE7T6bV702m3l6ELrXVEIJUWqE+IhDfd6CHNuWg6xuz7HvqHuskpM8z
hdjP5UIHgMe6aGrNfuHoa1EbbI0Fi1EAGNOnqT2nrU4BNQfBWCYxe3aR18jM8neaqxkdUP5aCRbr
VjTyO0qm8DYUorpF4fazqdu7MU/7+xi90IZSj/z5Mp/umpZpKOw1W5ke4JvHoCShRFGL44NJMNpO
ZABhWwsfrJakObD6zR6V86Nsw/IucNjmKrWAKmA6kPnQYBkrI4TO78/GcYjKOJABeL4WWPSjvLLf
Ew34l19juHPWg5Z7v7pcYc9aZd/ssXzyzKelmnDajO1UwFueN28hqUr0DWaWD9N0d5Fbp215jwxi
09szQ3TEr/q3tezr7cIlR3+FzALufGH89kxwqt5HmqrGbqRUzbnUwxropxpt4qExr21b/2wEFoQF
AO3EJa2iVDkY5sRvPuGZ3anUHSQItunBNzy+51j/lk5JvFtIBpOSvWP8kRdqXCLWCVb4SzKw/XXd
mm8YwQhLczTJTaPN7+6/0rnw3tptLpmF9E7y2Fr5Wwmc6VAPZGsZ7ORJjzdCvn9/6zD3+ciG4aiC
Kz05Jcnx+gS8hFDo+i7v/OzY+YO9lXVcP1qpf4ayfpg0rXjJK6SKTRVrV2XeRCcIBm5Kk5K5k/Jd
DCnxCJGa7TQzpG2GP2gd1JZEFZTjwqtKJEBs7Pa5icsKK84JJs94+mzZFz1VHFC7Y9tgdkk1EtMp
hpEGaJvBbq3nQRvFrtK1j6Rky7+A2iZaPocJa+e6n8dF5sBgVYfN4EwAvwpG0Pd9BcnETrTpPVVb
7pg+fqqskPRIHNRU4e1YQTou4U/EhTywPy1WxGF6iGxi79pWdIFUTbut6hAiCS7BJ4yp4cqpBgB7
s9+GQ32k28ZBywUC1K57TBDoXIaLOvHtV7YZuUlQEB4xn0aeOf6lI8hS/nXXLmxTmHMx71g8fJ2v
PUFVG0SttCbDK8f/Fko9xRM+Rtd6PtgmVIBeHeAX62l0NWonulZjiKpV0+6Wv7H8CPABTT3a6atE
gNkdjChzsyFqd0ArsovN3vng9PLHcjbCqBgpI3cOlgnql8q4Lc0H0Jx+MxoXo3pdxtSLVGl0cvto
3VnVXTFl52UjsOwLvuwQqPxCrJ4m4ADVrh7Boa1lBtFJV3ah0nYnSWANtv4gJeRTA/AWDwj+hnhc
240in5la/YxQYn1E0I1DTwEZ5rQuil1rWyexeEZGd5t17Gj4O/VeF5mxs3JbrJP2UvV0kLGGvVN3
GRckXsymGYJvUjpwh6zEBqd2ELLGid1ciNb86mfFralH2aOjtd4Kysx8T0wTBhfMZP5EKpEC1OUa
hcZ6YXVnnVBO/CGTPc+nsm1NyCtIH1IdUXMMxiLTow90kRef6MUfWR1fMvo+n5W9P4artI69e0NF
2+uAtwcmhbZunuJ4onJlkLWnQKtA3vQ2CbATVlzFAcxhWmjJIwdqWRERZUeV/soY2kKvoboQi/xH
Hf3PymyLcJMCVz0w5o43LLNk+LRInhhUv1l23F/6sUFc3MabqqluFM0HcGrv4H2TKRer4gQvXHsI
VPlL7cwrvQCXQPGQKA+R7EIH2PFAp2ePkKo4NIUVH0rF2pFX62GrDOvNJCbnpZdz17MD/N51FvO3
JkrvooBFSh389J40cSBV+UCuRyLyswI2YZUpsn3Si5qIgcSO3EYEV/oyw6EnVc7tWbSfhBP5N3oK
OrydT23vV6NrFhEZWsRsZ/D6YyO0fw6G2qqHIqcimPG4NR0QymWy4pZTMpKyi6dH0ApT3ViXSrzu
u6q6Yxiu7WSXDGtPYSjdFT0WqBAHKF14ZKcVsq6murVHbDDLq0zFmKAFcbdZ/hRqSHVbiSzbNvNj
tVTFOfZM8zXKYY90qhHf+qOh7RVnZEiLgHtbz6FZoSJANhAy9lJh/VvpUWE9T5pzsRU2m3g2ISe1
rXf2OnBJqBll1N44Rlt8F7Lz3TJ02ruujcQNG7N03aRD/h1t8EqTlHY++YBrxwqmE51YknJwvT8D
j2LwU/30ZtSjiP1HXwni+9pkZe+RXaY+DeaxAEk19cp9W5Q7USX21vOwwmm5nCAy5TdNV8nHqvSi
R4Et6l6Lreo+4bPeDxWZpcup5xCGqEUgoHEclXsE6eAep/vWjjXcoRyiKnkm4aw4L2cOYeZwdgXk
ybJ8aD2yslQ/HdxQRdJsNkV/i1C1+zyMJfvIqdBB4MzQL+SY0y6NzPKxG8pjSCs5K1I/W/cGuNLP
l61OkK2kspRBURzyUjlEBsQR1psntbLUQwnNhBuh/6BDPaxjpYCRw1D11KSTeiqGbCxXtmJx9CIH
zcZEvk4wwUhAen8bsEveQoesoU6E9nk5UHsPUYnIy07eZ40TzPLyg27PRYUk+4YtjahjBAFeOOwV
JBrrtIAOOhHuettOw3QrVtCDo63W6N2mm+s2sxT5TaW3OIm6EDcDs3rUy+PDEjEiemr6Am/SKU+c
8MYJvISIILaIlSkaQKr+iMe6ghWdtPS4ZwsZqGVrE5nYFowCTuok30106aT9xlh1Gh7U04Db0OSW
1APuULK/nkZQBoamXLRJWSEiPzAoi96swnUi4tNTL75re9keh9jGjZ44m1yZCDB02Avrk4oWv6vX
ehHO0CFcjX7p4a8tsELLEEB3gGkh5JtzbO8ekZzt1888ziAZtMYx8gVQuMGSrHTVvkvUhyJsf6hO
tI8au947hhhXRl4gPbebEGd2OkMk3ic/3pRoMtcpnjUdysjGmQ7pmL0bU9ijX/bRThsm4ggXkck5
QyW9863h3Ro1nVkM5kvDQsDPaN7cZVYFPkyfRjev1nbSsk6X7IuGLv+VRA2bliKGsGmXLw7prZu2
RkVKOp6aMElAu3jqKLiArlLVFHhtE+6ooQJd58tk55HUm/HvOoWjckHvweVf5j+bYVCPiOTwTMZG
vRlb6W8bg2w2s3SIfqcBhKkt3DlnY8LSacMM2ETKGMMYarU1ykiGQ/eyJ1yEbGSqbUKWNp7Sa26R
G8Vtwhq/6hxVXQnVfFIdMsMdlXCrnvHtWq83sca+ncg6lCxNwkRmOA1m956W5GcLab2IsdSZ3pvX
KGh+cQ9+t7p9a971BpN4Y9yiZYnnPYc5q11JdcOdweMCtRXTO8fMEqBMZrwZYhLGC+Ir1obtHYMG
9pBfRucc8MZqHOVzCNrMyuBdVzwQ17XVndt0TnMaRXeTn6KEZlpnWMW2yeqNFiSnomJYVBcKkoTe
UlxlsGap5qkR3oMMJ/vQTTwfx1+iHrDKdVvPssnnC6oPze9ptRFA5sWRt/bQ6K2EiTTUYyQ9Oc0d
LSxj1TXGcw9raa2a7ZUPnkebRqJHbPFU8fqTRhC9U0qGRDrGTkdDjiP5RtclOdbhgOvTbLCZGX3g
ox6KvjW1vymdfNpgsytcJUAC4EWnMXsCyToeE6HPvnU9wvI18d4Qj/dahcO4d1LiBxwMjB+IBVM3
T9T7zI5CN4nEe9PaJbOjAGaxPBiApLtwL0SDTmTlhwRj2w1NUyP/FdILA06jWWDzuRyQnrH82Fro
ZlXD6LzGW01i+i/QfY+5n72jpV5j2v+oHGPaT96FCn3PHZbtE1/PjwwiDwzbXg2/M91I6FtS8eb1
ArIf3Od9I4zbNriPAIyvzKLlrzcQ0LuOnqqnuhP3Ymu144725S6aI3SIKQRmS5Np29APQgyIFKqS
UNyS2ugOefZq2yP6K8mKmVlj/xAP8SpIW2Xve/qar1SsPXSGiAsIFE3trdE1d50Xf8C97Vdk+qKh
GcKDGGMkzZQOrmzRSY15eckTfU8FxFWGeHij6xm/XIluZDTOtgwASajTsa8yxHi17N3KMC52pR0S
2Oc8bzdEeaqbRtqvAS10wh/ksSTtU2cnuALR2W2Hrt9BHR+3qXA8AvW80h3jkiQtDWa8px7Nsvg2
RbRshb7RwNxsNf0hdvQPqzXbPeru10KdKz16zdS86slHZ8OiWbFdImkqFs6wcWrvSU+nNWA2dR1i
xWeBOZZjUoK56GKkvjAkUW+3XrrFibpiPrajv7yamZ5204IZQ2kgCXVYGT71rlQ/ImXLqJWAAj5N
AoHFHrn+GhwkOtM5si8yyMpzeuCQsET0Uq82Xvxam0wNYjwva68+mRlGlFziyIx7TDeGU4t9Z6Dj
qKpbDPDgTQxvdMNkqk79qB8DVXlIKugBuPfQIkVks+dQXNzSL0GEBsJZ1UX5Ae/Y2bVskdxstH8O
Zd+dtVIcyijYjpH24HtpvGIQ8BH7Ee4c6OJYzdRsRmEW9kyo2Pum/UwGMM+hwOndOCAJ0ZuaBs1q
8iC9SaxRYItNqpfvIHsSF9jojNljgsDWcZ3WTEyLBGNmbamlC8l5W+v1c6gxArM6ZT30I4ybMfZ3
yQBGNQrya1v28Uq3yXUUJXVY+GsCEL8aKg0DdeqTJqf0oC+IRc2ju6iGpxG0yEujeJs4+nPWkneN
IxYUSk5NoSDQi3sgf2VqlNtBAd1bzcCZ3jlSuw27KPe/h2NyBnt0JTjoAgPoQg3xKEl82Ci99WSx
BrYNzHxR+8c+Q3/T9j6deOddgxbmOgYGzWgmuOw723spat5jH8onjB3EkvHgoe/ocEuCedYsganV
FvtIBj/DsoEZDldRR57UlKA8bcc7ZoKQLJ8JoD1I2mS+zjLLMhiSdOGX9yI3HhBqQa30opuQpJf4
1Oq5ifOmwlvKgjbWzZWRC4CMjzosjsJsxzPrvXUvGoQDKTFavQ5iSRDFCbDAcgcZvqhGuRv9KDs4
xS7tgmwlSTGpyAbua3utNTtKNV2Q3lHTJHPLBHgkzl43TbVvAQHZUIM3IZ4Nt+n8iveaRm7a183K
LAlHAIG/atXwF/Ul4XdKfkcE1baZ+LXB5klJdUrDqLyMnU9+D1LgamZs+9b4XUdi1cbtsBfgxNxR
KYGsY6XdBmwF+eOxxNWnJ+OeBWtXTsFLyRTFVWpStKLc2ubkp9FtItwEBS/T6hnA8H/Mncl260iW
ZX8ll8/hidZgWCsjBiTYiqQkUv0ES9KT0Pc9vj43+Dyy/HlWRVTWqCbPJVcPAmZ27z1nH2K7mpKd
R4cu4gIDE/pTVSev9uDUi36gfRmpGFui+pX0o4YWJqhcjVZmJo2lb/TtTURGp1NPRGyTPGAOaeUa
eEuKwRnAho/6fOB/tU0cdqheVrYc6Q2k2jvQO8+VPhLcovaXHm7Sok0JKR/rbkEEEAtj7n93TXxW
MXdO+oS/qjJXrNEGMmpm1mqSjeshESdOowa0T/9A6Qmppca1FooF2mo6WT2FB6TjdZtZCocGti/D
0ukeoYkYQp0CCHHJ9boELeusMXT1DaKh7yn333hkg1VtgUEMKyyGjk8TKpo1L4YNCE3aa3PrhYIp
m86KH2cjcQnGjRZ+GdZNHdrlUshq77QcWX1vMjZI3VdtAVWLTlqw72EHoKhoF5HgiwO9yxgPOIiQ
R9ookj1HzT+DibazTRm2sElLU+g5M8i/0dXuq4KeLnVfrkZ/QRM5WvmlMJdmab2QAkzEpjo8Tx4+
TUWHWFnEtJHAhl0s7E+d1PIls/l0iQsQ0mZWuEEJil4j12dF4sDSjKnR/b5o3dRWNNeOECbwJYZD
A7pdqfgB6lDL6QB05NSlk72OUNj59L3WvV3XiJCLXVanFqmE+aeHTtivuUe1ZJ5zRROpWKm2nfCl
UNVy7gni5rtVtGwhJtJHS4bJpnxoisyHNCnshRBvde8vDNxUcMB6elO4ly9QwVTkt8Q4Xt/N5//n
lSxh2S4P1eA+tYT+MAgifGQv/pU9469DP+HYqq7bKL2kqaGqnFuof2qRKlXnJB7De57oGT/YFXIZ
GwTCtE2f7a9Cw6QDddKmKwZ3waqom+gQR9m4RVHNX4e2i+yZEFem7I+KLUiz0046Tbo1a2B+SWqY
Ma1SeCtvcIy1DKx6Xxn84Vf/1fXd0vvHKKJ3Dl4SY0BVhociV5xTMCGTJuQ0XPyUP7eiTRdZb2s8
G4t8ZsRWo+4mhvQv1sx+btQi3l9dTvR974kUsJdKokY7pWjEXczmI1sYftjhISPNlJ1TMMbqakj6
8WWszNeffjpU0VCE28DcQTmyNrAt9W1hKa+l1g6nti1eg9Ky6PH2L1cMyp+oKBn4icYQ/2r4Zs7m
gl/niRoNbOaJGBwZIOt/MR9YaHp9JJgzpFy2a3Bg8eEq2xRPTBCT547jezuUW6VJg006OCxDoUmT
LwPPQCLFspvJyb0dXVC1L66Nu0RJkruixlrtwJa5AUooqI/D5lxkpg9HgAhhb251eok2uBrj6+WV
rDTa476Ijewooq1RphnCMzjkCCB4Cpsu3CElrZdXQZvB3XM3YJydBaFjnR46KofNAMxcrwCM42+y
joMO/9pJG+8Aurw+QhHgkIlGCHaquCGFK32Ak+GCljzBWSUtL+4EYWvTtOQENhzJ9jz0oWacAJfG
963vrbtasR6a+R+HQQSsuSclqj44J9T3tUgAnldBvpE56lR6H/r6emtbAVkZgyRjKxlDxJwQqnEZ
JZvUgoXEZb3ihYaZMWTNx9gUg/Ny6u1pG8zYtiu7LdM96QbgGuRs5q1nMCBmYWWdgWFd9gbZEQiD
NtWPDu4tGMYMl7ZtIM/uyq2XK/ERrZK+Kvosf0j7fOJoEyofEmlt1HMompryoJCktvcQ4v/8B+Kv
slXG9EDdnbtNaVZ3RdHXG9sMKfeIhqRBOxa302gkcEcKZxd009YszeQ2jPynxslAAmwNi0ewJkz4
ZSTz1A0t6scgThiB5ZFb+kH2qgLYJ4aSatpiDPXKPnUO5XTLUTQknY0mZVzJrytwJB8rqoYOa4pW
lVuyZdhPpp9IOiuPnMsVxSU9XTy1IOkI/x7zU79u5kyxJmOGkcieH87sZnuVZwelSelkRvdJ3AY3
jPrdoStjorkgfWkisUh0aZ5UQdDOUIKfuYpQmGDR/vZiZGqO4ieraqbL+kxhbsKqWwSOke+0cIaS
ovFwdOlmpThd9YN/iAg5TBG84UvzDEasOzUF2ehhOLzQsUgODeGYN5HQHvIEf6ESSWi5QVtuMwYN
yytoK5/dMb6cjB1cDwJYKr/ZmVbzATkmv81T4NQ5tDUOBnW8vd4gbUYtjTmVJSVbX53dih/29wZl
cu/091mOlXTVkOAyZPSmamOMHpSWbhz987erW7PF0EZEc322uBqrGm6xsQplmP1k6Km+X+4RPdCd
A2DPvAIbhDpYnDESEoDnPt3k1LDUAt/cI9eipggchGfO+JJzZPnn83brrzNryzYZ3zmwf7BNOaY5
f/xP+0vm6MisNezVfmf1bAVZ73aTCA9533z5QehvsU7ph+tbPuNStypbuFwCxrPSTM4rVOA1am6D
UUICCnCaUtAr1eheZYitFVzaHGQBYOvd7DE4+Bwuj+xom2sA8VVmqZeydDWaxK6pjTrS26lYWMoI
Rl/M5b9RvRptTruNs4lLOqs4kSTauHR+/R16zwtxyNZLkAaSbJl6ZzsSkqa2ZFwwvpmVFm8sQaNv
5sMUgNHXaZPwFHZ0T69vJfNbZM79i4uq/3XTni+qY1lIHdFiaJBCfr2oGPMQY6o5Sp0J2bl7dcyo
nmrdePYsfxfmR2mrziEojfQhq5Rnwxrtba144DxkNRh7K0H1oKLdUIXEEzMYR7OlBzaOXX6XEIpM
o43GAq3Qf+UGve5Vv+5ltuPMDHubTpmuXrWIf7odCoXujFEQ3hFnIN2KlgCBztsYkCtOrUHuV8tZ
twBCM9srOQTbR3THzh/i06xuum3tWK+eXRs7Dp1gn52ahAvQx2vEQMjS03Txz+9fTftvitKriIf5
MVoRKUz1Lzdw1RgcVGu0L3lnm4+OTvMYo4l+f31Lp1xjDjedmrJSQc31KgOScLphgFqfahv+URVB
BakLoz6V8z+j0eiLobH15RlMKZxZbR7uqOp2rOJTVKI/wUHrgH6BIF2qCQ4lvdj7asK5k9YElZ8F
Y0zllD1DJ6whzdbX/zc1jAI1Q0rXHAHzhAFD476JH/gVqsNPY/7VPFQEKC96xkCiJAS0kPdzh0n6
w3QmLnevmEGDo7nyXciZ2b5o4VT5YdKddKPCIJKywM3vXf9/ZxvRJrErgnMT5BZAbuX++lDaXY+N
qqTzE6JNdomzLp8ZFS17EB/UC2XAiYHir7DMktZynrjAUPMlz43DgKmI3J96ptA/G/j1Fr4FM8kc
Fek6adIf6kHcDowW95g3OGTPyLkE/PLCSaM7DETWpWZ64jZDFv6MX9BP5XwwjRXNWlF2Ori9IMTj
0I5P/V5CNqQ5Pz9BlqC3e7U4+KlDXpFA5LYe9Vrdql0081vRM9lZ8tIi9uNPipB1pSXts9AHNGxB
eItx/53VMA/OSTTu//k9aPz1cUfGgI6BSA3EnWRAOn85oxPPmg1pPyDITtpbpevLVyxTABEnuEq2
/lRo/rCvtBqicSxYDH3rTi86mC9CgIFFKfZoEzg1RrXcCZ1G1zWzVK10AW92D1J6/VOAlfjxeX4v
sYhS6bLidSqrtWkpXL5YAeRotdXKEPFM8KBcuP6J//6LaK7++3/w/mdejBXk5OYv7/5985Wf3tOv
+j/mr/qvz/r1a/5+vKwf/uknbFfn1V8/4ZdvyI/949dy35v3X95ZkdDUjPfEG4/nr7pNmusP97/y
+TP/bz/4b1/X7/IwFl9/++0zZ2AxfzcifrPf/vjQ7sffftNtTvH//ufv/8cH50vwt9/o3zdf2Zdf
5f/ti77e64avV383pIaATZvVDuZsBuq/5g9o8nfTYoqtqjZyPVxqv/0bkdtN8LffTON3lDqC9dfg
i1ShI52oc/IM+JD2uzRRLaKUQQhugjz97R+/Gl3d0c+zny8Wl+KP9/8sgNRs/VdBta1r0jBMRDcO
8Dp06Vc/9Z+Wea/pemSsScyIPboomBmKIb5Rs45d8rmDQK3b4qgp9hZ44BPYyq0MinsnISwohYeJ
hq0TxbE0wnohdPW2sBza5qUKasdEC6NmjypjVh7ZbAGue+vLQFnE7aOMSU6jvkGBpYTPMuhWrak0
Cz+PHpsWhEnfBAUhxtlpUpjYlBMyDa3LGEhoYLwd1lRSaG7ytADtYuzmVmQe2DqNc8I6UqritlPd
3orvRDbcd3X65Th0rnsGr8uerTaeiAdLQ5jhIn9P/ARJDi1JKdO9PZCZZzmYk0KZv2b164CeGsxd
tNBrClFyyvdYA3pqf/lK1sG7WdU3cVe9iC671Mk2ClOe9vEh151mSWhhCaaK9pxMo+4V9V+1GImt
of8bHiKRx8QjJMFNEqbPfpN5wHo9YhNxWd9qwTDzhpr62Hh2sfWK7IIjzqOefwjC+E2pssfSIVEn
rl59h2Fmq5AObPZcTEFk0lQ+mGNId4+1CTlR5y/qSLs3R/1xHAqN/Yysua6uo9vE78H+szm3DsFS
mkeWSTq0nLdQh7Y5gS16J1/HxinWreOdNeyNi8l4MsSHLaLBtc0EbQFTUvSNRGKXZgzCdW5LhmeF
z9LmnW2w6jUOKUgtk4pL1sgJK0vW2iAVaP/e2WI4GzaggK36GMghWDBDW2f0WtkihmEdWplLRwoX
lUea6vQs0DERtXEXksHlyp5RQxMPPwwgj9CNsTYm1qYWM5MjhKvc1ZoDG/g2qoRK1vXXpGgp2733
PNTNkaJ0je4CXhr6EdOYXhyR7X0T2viYPBO0sOCb5rvcj/1dYH5bWuzswcpm20kXywCTBHt8s25t
552R1RG+MABt4Cg1sR+qaH4UmnHrzP5L1Esom7wfHaaIRVQgnIch91jSfYc81y26pPBdUnleploP
CcR6yON41rCc4qF8rupsK9UUGcp0dAbv3UiM01hCqzKLoxNp5d6IkH8w595GZnvTZgqu0lHfjY2B
aqfa4dC+NQAL09jUPrsJ+72WvSoC8mZC2ik1LKFqtX+sGsxSZfIidSa4gPXfTXEsHdgeKVJx16/t
ed7JzIdfpkumSxFEe5MXCDZlGWAyhkg7ijc10JHLcTVDk3SnppAfPff/qmn1ZwbZfDE5Wg4DxXjd
j96PQXMoo0iki0OqpCwfviSycjt4nEp58EpMHA4BSEHeUigsifQjHiZcOzw7Q6o/M20jy9h7rXTl
25+/Ce63xRAkm67uHyNc5divXFTmDSKmEs6LEHeayAnEYoYJa1z8iMdPQinKZdjUF4V2hRy7Swz+
Bcrfu9ZxqcbhYja0mVmL92ZCnzd85uI1qbacT43MJ/HxAh0GCrBKMiSRGdu2UunvdeAnrlN02hJR
+1Lv7YeC5G2t566OHe7xINU4yef8dThPBvtZ5EDrcrSxB0crl6qu7C0VvkLHRNzO9rblrWw4KAT8
bQeEUdLxTxh3chAPxJNuk2QOA8XbOjG3t6PNaJAxCEraQorAy7dQiMjAl8QBCoCK4/oERvbFnS5G
t478R8BmqyLsDjVzM5NQK10Zdp2X7Tob1NKTJ711OjQHHust8o/9MFnu/JVab64ktDW7s1yrQgg+
RpseU5vQ7gEXL02EcI1yq6FjMl5Nc9zGWbWxKQ/5+Sbdrah4GVSalIF6hy0c6cEG2Uq1sND7tuTK
B9nkZiHBvh5Zs3Bt1G5nSrynnM9ot1ClCbKscH4VrG8Q8po4WM3XhJY2sUMAxeilF0NzavsaO4qH
oKsC4ObsbcdY+W1G/7zJ9pOBzTMyb7Gr3LSKdUimcQG8btGl6dHpvhlXlyLCq3I3M/3N0T/zmLsR
2mgGObsxzwlwsHcYZgD92DTF94GVcQ+gvIr6VRWzgRQ+zDw6OVwtT2KWxEsx/7dTgvc270+Kv2rq
l46MKs7wCwr/RzU2lynJgARwbgaG+gOzdb8VGxk99xBZ4pJ5JNc1gkY9UCTM13kEKD+0WPRqy5U0
xJwKKlZQrfTgNgf153X2tsiLW9E49gLowU2pNgs5Fp+EUKAQivM7lOSnIOPkaTibKiqZjv2Yhk0v
vGNpAeQflYRmxYsKmTDAnVGyEulskNIqJiYi7WNuJC9G3yN6bt7m92E/vyRivAOYeOsBf6MXfOFV
WVp4R6smPQImuDOH+C5W/XNTp3dVUt44NYoXIJxSnPw2eJgAmdZOtqXb9AhF8VTg8XUMn0UmwfKk
7lN0AcFcMA7d40iuV8wimhiDmzdk1JNUpYd83tQ9ojZCwhMcfAAINbq7yY9YZbCutoD7Qu1Z1Twc
YR+V4BZr1I0M67dmTD4cr3EHnfgszb8f1p0evWTYhhHL0sU6w3K+UVRqXGM4Yz2ioeVdaKcuiTA+
WZ/hSO5BS3T6MC41Td0z8HQLZCjgaTjP3APJRYmULVsQXmY8MsVTt+XUrzEdHETSH1H8m6Cr9bo9
o20ul+SYrCtjpZrJRkrCBgpgPYUDN707Tz60eMd/cvzZ84Xmx4/WnqauIE/epFXPKAbMaUCsWHGr
TtmX+iqLmOpGngCD70Q5vptmf06aU1g07+hRn3VTvFZ1XCz6UL1L1ZegcBuo5YRDHm0Q6ehY86Nf
jHu26nNqD8+jjO7nZ0ZotSty88vjtkv9/CZQNVoqA/El002ML8y4NA0HDqGhMtA/knL4xvHretF0
KIqJRLfgOXYS0LntG3YbWgALx1cOPW1q1H+ACy2DgmcGEFLrcXMH/bix6xGemI//ANFXV5+iSX3J
e/rg73qzaaYj2sJFzOhIoJZOGZ2W/arkojQjGSnFeMRejxpBbpI5xctSGAnCECjt7Nja3NYwFm8H
s32y45goom74jhPvrUw+pNGtK21J6TsQX6Ci0RlpL9VKdO+rE9YAbwe4RcW3be8UO4GRvyUQa9lW
xgcu9U0c6Q9NoPA38czREeZkHPWw5I3tZLbnED1LVEoQ474yLX2yYky8GAuSuJsF/JKPsnic4bFa
nu2F6G9ZxicmdbrFscPWVyGyBJ8WoF8X4N/hSRX1ofbOZvpuYNNzA7191KrwHLYxGejzOBsIUsDV
C5ydWuNhjo2b2KlOiiZP4xTf9bnYKc2FbeyQhsNjUEoAV7zcygKS/YUN8DGplcdcdI/mwEORkXWa
f9eBcuk1zR0TZVsF9sGJ7EcWkEvic9q2hx1xLNTn3iWa5AWP+rMuo7tWh58WTDtP58hGIMbQs3aA
zopH/5T0DAkzol9WRfFJsaLuwlJ/79Ej45YpiAYoE44c8UarH3TPJmgy9WjTzuE/QI6SOXAulveV
OaIIae0DuTDHur3v222cBz8CBJUrRhVg2JBzEh9iMoNmGyZGft0MtHeiYbxpCA6nJD8CROZKTTsr
EUdPrbaZb92rHp+V5wI/lTetJ4nD0aogsgU6ikkNakeAITGCTcOZG5VyBa/QCactyi19PzqcdZQB
24JdcZPapF2VqNcCGx593dKcrySat4aZmlIehi4Bdi8qBVhhZa8JCV90VsnwKu4PRLQjjywGBFeF
obkqtxKI8mVXZAfPsw4a9F437xEsTdZt4ZevreWfwboaMAwbb6FXjwMuUIbIqkMXBMwR0bIAC5It
zp/HWmRHnB1yg5X0lDFzYZ8h08cKom0eEfySQu/P69EF1w9ooaPKMsLTMKXFWppJOk8SbjINyhKF
16qz2ZABZ6JhCrFBTlr3jlNxHUKSwqPKOacBWAgHBR+3bJcFoUi5jlEhqz9rBFNGZ9IwjrJTM5OJ
gq59rSZyESa9moglnBaRSi4JUyEAOmr57vQAFiKiBoZWygVSiiCtjdXApp6UWbBV7Xw92J1chi0s
oYmnLflAYKGvplHV1l1b8DAuO718ijzjW+uCL3qyQEyFgrrFaVn4esohy76b7FhFgTgla5Iv0kPc
+JBsK6RKvWSVYsY1uSi9EVk036GJe6UKyum2d9Bz8JeACu9sbVMUhNPZtp/z+vYr0+5rklbFsK2G
jLlRii4Awx7cAI2eL0GgbLcQ6ZdpaYp1bbVLw2ANrYZCvzUZ9BSVBVHHwy1m2ACMJoboaFCdnxCR
0tAfkk7EYDSMkOZXuVLLrj+E2lkUZfyY1xHnZzF0WyLMzBW9sWptpWO8HhUD4D+DOOT+LaymbFSX
rNrNMnU+lIJb0TDEl1e3NyRx1HuJf2qhpIbkVodkJkzuRYYFYmVxHFgkYJaXZPXc53ZCBAEa2AXE
7sFVe6RyfbzjRfDWal/3q5DHRrPj5FDQjV0ZefzD753YZapIeMyEw2yUqKvjmfISA27W7p1UJa9d
4mnxHYd6SaPQi/3HqaObYHTYskDs0R9wKB5nAYxs4K07RFeowm+WVIQgwAC6giQJt41l1juv2uEt
o6piAYKdHqPeZ8EloUiKDNawjYJN1ss2jXSou9l72+V7mvb9wmY75bVPUrfsiiPnym+cRVAV8ODI
sHsmOfBJFMZXB/Xx3YRHJj1me141LJvZzhR5FKilxm5vD7lFMF04blA3f7Gmjre8Ghmlj7MmOhDp
iNxXoyA2sqr/eKuQst1psDy1Woa8/GqyvmYMjGa9aNpeB+BB/mFH1tbCQT17gzT4zsADx01CU9KY
+yoeIKcnK6vWCLV0bhJfWwd4CC5RcidSqcNALCHIGfkH80vrYjsnS/WWpQO3WYj4U8kZq/hwRHy9
ukVIOuy7gWAyf1StM4BI1OSpr97GDonGJbLSReFY0ZmO1rSVyEvC0aDJHTC6HFv1059SVAiMe5rZ
aZvmyKbTIHJuRiwhBGCZ61kqdBRa3J+puPYjaIMddK1p7WTly+CY6TbyS4Id2+Je6l+TPSn3fGs8
FqwZ22boS5o+VDbCmPWJ2TkInnu9YIxpB58ZHPhXy9KeDGTJXyUCn7qbnoQR7UZ41kJgv2Q2FVCh
IP0q4y2O/puQDFVOAmDd8vpNsDnkocIpHchw8hYU6RdnHSwY6RsTiKfCDPc83mvwtptcb9C1Ozii
TXPTVNC4axJSuu44BlWEfArmYqas7MKuF0z5ROoz63ceamV0lugu1yniBc5GclwqPbJJPbe2ecU3
IIgT84lPxbAgxSbbWIWC6kXZh6I4O1H9hQgONYCZ87PROhZpi4XZh73iVU20WHSoIYgjJ3W95sjZ
rrp0PFgOT83EkgJqGU3N5GzFW9nLNRz5b8XJ3+Rg4PM9As8vk+6Hk4Q/qqJ6YeNYmVD4QaHtyiq5
JMO2G8lL8cqI2AGwOyl9B2UETtnq/oM3DbeKlx2CKTn4Ef4kK+8fcINMcBThfiWjuui08ZgO6Qej
/Y1uTaswd+ZVZSPWRnikGbXyMg8hufpc1ptEib4raZxMuyKyQNsrWfujNaOjimwODRHCN88/s5ps
lSh586NBXXg1AVZAT3DDBd+AMJm4FsZ9aHsP838NT0dP45+T5N7Mww8ci5zcsuZYeTGilVJTFxnP
OEJKcfLs5FBbNacl9L4LgxzZlNrTUul1Fh8MbMhSBA6chq7UqsdezQ5Naz/QiLnMELxeMzdV4xyl
dQv5p+RhtepFWvnfnqRqjqLPnMTLRGTlwpymJ2tseLJD7p48eUvyZqujn9QCVGVIzpsVeokPfbJ2
YU0h7Hvxm08CTC71ExOTkHQGBIsIKFdVkO5SlQGqoz4mJY2dKZOreuKaZCli9irrHhRVov/WC4Bq
YRC4XQ28eBhjgrCYHmFfIT/SXnqqxqnYTC5T6+w6NbwEqCrHLnDLquVQw4sBpYRBffJhJB6BbubG
drK7OKwuyAhf+qTCVO/8wBT5mvLiM15U9q2NHyGk0anLhwFEV8elaondWEiC+uyc1l7efWiBcgNz
aBtp3T2pCJPOPUeSsED0KvAAL5CzHmgRfDo5f9JYQNjurVWij982n4FFfHYciXVYBzsQpNe3JZpR
ImmX9u04+Oty3GdEh6syZeER9OQaBMShZW0hpFPJyXdX1v1xkrj1VEI7Ck6KbXTuyVW0HBKcRXvM
WuPes8SpyciAINGxQvwUqiFyP37XDHRUpMBeKeP7WCKBbAiFTB/I2USgNWH7ysH7KquMSU9n8JN7
fFyNxW/t0e8gK7IDhOg/RBarZX9EAqjAAbF2UTgU7CbBNsgQUNj0g51U7AABqbS1S4p1IJHxc9Ok
F89MaHcPt1NVvvh4St1MSS95btzHuclhtpl7/dK5tD4Xx9OUZNmoOKHwdy0Gwsfp8ULz1VaKzCKA
xPx+xSB2saAGyxlHyuHDDjk/NICTi4KvCQlQXnbmpy/sNUzSuZ27KEe5VsyM1KkeHXBVLsFLnphv
uhAZiaqllBoDna7QAFOgaF7GOv4WZF6vkEA/DWpySz9tg1lS6rhW42/dbt1e6Y4lF56w5G+jQU8O
OdlVvWjXVPzKY8s6o1jbUq1MV3O+jDZkBFBmd4RhftQfpMYx2VAoGJ19oIQf2IZPoZGszGZ60gDU
+S1qGf1Vjew1ImEEOaDjFGdfttlb6Ov35J2vmHmuSov7dBTxR12zuiIjOt7k0E6orY19ElXLQlNA
os4vqDWeaTcs4U0cuk4Q0JtdKt3E8JpfHB8tc0sqIKKnbGJNU/N3if6w4p4GOkUiVlO+eGobbtQ2
/gA0yl4+URSYyn6M9Vl3uE5UJUMXy7X3ax0DrRgWWtFG5PG+2vKpfNYyZ5fmlBw98iWX4wrq5jj8
kbTDBtIH2ipCOT3/phqLF4aoT2ZlnwY8tbVHnT5ImzLFyO8MKkkR9k82DQX8eYv5YjQ0QgdcKlj8
mAdEVcFZzsJzNl2mOruYrbENc9Kxch7xzFvlufLZNdy9oJoPRtkv24HwHjs84qLch50ygH8OP+jy
pkAhMDP1T13wKdoqxtLNYmz04sFLe2Rn9a4z2NIEk3sQ41CjDfY1S+sOysM4mqe8zy/Qy9ZlrayA
RW7efdKTQSFsS1oRMp6e8hw3vCd28y2b6/4HtlDcp2yXg9Ut5dgvi9I+FYbYFb58CCtzM2/fodeQ
xGmBYdDvWeM5D0hWTKXbpURmWX5+B6SwhBIFM9bP7sbA2IyyOYo+DTCRs87jGn/mOMwzKZA3t/XL
UBo/MtVnnFZy92II7zL7jCvrrlPGhOYkEt4hs9ZZg0/fd72BOyArrS0Kz3ppEWbIYTQMVzF9xIVJ
f4dOFgUWMPQ2u1V8NYbgFh+qCIxT5KPpmTybw1NAamySLf05mtUc6nRbR6hjcq/GrLUN/ZqoFoRq
hPgSmNPGhls7dHU6ns1VlPSB2+uZvuJU9vU/Hyz/70bCv4yY/58nz/9fDpZRD/yfB8uXr+ojfP91
qMwX/DFUNn5XVWEIKQySNUxH8JH/mirzPs5Mg1mzDpoUFcw/xsrid4p8VZsHzpJ/JF/0j7Gy/rtu
aJqFRknVOTvZ8n8yVnbELLX5X+IhhZ9rwxRiqvyr3CmasYFZyNIOXnvIlgatCCYrhA8V+YxLyyJ/
ZaEruo/9UnuRdqztmxYrRK123c6DNbMepypaea0h9gppJoek7MSnHsB+CXEv+O6AngPTht/LO/xX
xT0Kdq1eSg5Ie18b1ZMRp/ktbj4LFXhcTz/Acpskf5LtjBjTP5box7dlK+SKqzvsKUmmVW6Yzx6F
z6PQ5vw/q1cUNOGV9TzGSrWWTY37DDbrxkNnCBZuTFd9QuBJVzoE3yVqez+JtLvhz3W2hhQVTVLK
0UEo0dpOJ+dGg9a9croqdEOvilfo/nNS2RxzWCBXyV/DOLCeZSL10tWZvUpApEb/klI1rbUqUW/b
gVQxTG0hUUBRoS2asdcXMpPNhy3b7lIRf7jxu3L6BmAxLmUkvE2ugnuFbtj6TG9dAbudBbGg2dJN
1Tas04oeoRiWuH7nXkPkg8nzStZi6dsIqbMwWuKgn1Zpavp3vaopLqx2pMdjp3xDj54AelvNU0LX
8sPRCcVLE8ehWVIHD4kqQtVNO9u+b2nrrytFsZ5EPyahGzhplVOONaQLEAMxO2c83WzX/hDTu46T
sN/rJOF9eREozEpRj9YQlCzTGqF9vpq9q3ZXPXhFRcpAaMTSbQKiwHIUm0df15lz5RiC4OmETo41
FCfwRsGPxGZPFAAR3wFhiBidwm+cvM2xjpucgGK/eEwUwbxMxbB8wIAl72HMGM+0DO33lixWFmq/
3kdGhxjKKRiVqh7LeY98CwWm8ZqELTGv5EA9NRBEL2oDP9NtxohxuteJ5t2gcUA8J9I4WAGttUdF
3UDM88nGo4nmtS9OpQ/k1tTJk98YMdbkAt2CkiaMxAn0XdSV3lwiVaNxrTKMZgKJORAYRvIZJg5d
haFxOB4zGrODlJIyb6dzoVvxoeHyLbBWN99J5EUYhbNu1ZiFhSgZuTw4V5pqOsI/4A8VXWtjkjc0
C+0Vpvg5pkotgRz4CvMEmkC5Q/DFMDHT7AZaM43XVCutLbx2qaiWsqVd6d1UeT68DlbW3E3pQNtJ
qWJDpxWZCtBvGXlIbd3RvE5vWz/aRL6OWVHmavGmgGG5AYTbP6daTyEhpoD90VEpSfHJeC/lFMeM
gSyE0Fsid+N6NdDjZi/Nq2yVZlH0EjKRPOlQtPhb0kgFVzC2obwRXV+/JNcfHdv9Z8Q0iRkhNqVt
NMTNj5DOYbRwSJ872NxgnyZcryeyOvG1ZEj8mLQwwr/zp/8k7zyWXEfSLP0q/QIogxabWZAEtWYw
1AYWcQU04JAO4On7Q2baWGbZ9KI3bW02i6rMvHEjggQh3M9/zne88kB/mryMtWXCDGZvvKonKBSo
+BXh2C4nzheGrXp2e7v+9npJJqPC9ACf30nzPQBFMSyrKgqeCciDz5orwIVybIzjIgQCRIjMirwv
Ip1Th3cmFOhXohHzMLwGehGIkCVjlIn82Op6/WgST7nmjhyPBaxbEmMOU0jmQvtSzcDDVGa30ip9
2KgUUTySxJA72eUWKD61fkwlnTcVd+xjMsKG08LKoXutbr5KWHrh0qroI2Et6GlUmZBOfeZNIamZ
CxkpWapJjJXaGSLXMMgbErBop33DZJZm9mHvFcYcK3KaHsa2E89McNU6MxJPT8Fc47FsSp116qS6
w8W0x+zWBanzlTOl3Rq1W3PpSxpljSxXn42gVakhQwvNssO1p09efBea5jzMKHfKxeTU4YMWe1j3
/OmtrLXxg5ETS5wKnbeMKm7MOJ3QiS3jqycuQmHp0PxIwSI9mgg0G+asZlPhEjLZHTIF5qlBYTDJ
4n4Jysu7G7LsNxPqzYo8WPnKXpQ4SVSEoLlL5vwwEtkpNinoMEuJ3hQ8Nfg6gjkHPqGjrDWS2hs+
EWkskrq1C1oDRtvwDcblV3KH5odrBvoBx7n3ksIKuPS0Z5zFhL+UHmF0ekzOik9+kKQoz/WnDDMY
vf1UEcgzqwjtn/EGEqITIIK1pn2jwDC/CKdUqf7p8Nfn7GUYCnOdpJ5FLi+M+yFa2VFainWeN1Cz
mob7APuBXvd87IOH0q5ISQ/OYDCGoPoi7Amo4GAo3d1g9OPvVGEu4CFcX8JRKe59TcyplWW7Y2Xc
jX6Tl5zF5uQAtAoR7akYbeOVEzdiXOrCQZayqn5PgtIAVYDNyFhFs8N0VD2qxieARCBvZG69mFbd
snyfWyMAF2nszrTy3bGUFo92jgRQqNNDsaeSp2+fmvmqsOKanI/OO6LGRl8Re3UOMR7m2Yw2RNKH
npP7maaYqMqo6AxniFS9VK0cYCVgbmXzHzElVjIIjTgzc+qCFR15in1ivhxDvbcgJNjqS1Ow0iUM
4KBcI51LlFCldRZGp4a7sPTMV0Y9rL29Fo4HMt6Lo+JKWdpJ09+aJsd9WZqYvlpaxZF2astnqJm/
kvWOV0lO1DfRDfWRNxPqT5yQuTFiqIjchMObPsaEBXOp7FisFXvi5sqxrwJ5DFtH3jtQOkzpZfWW
ti2/W7CeIQqqFskuEkZwrNxJbgeMcPuBW8IreDM8+XK+Cova1ZcdzQy0eCj4KgxXLKNGNy/KFGhv
GEn7H0kXO+8e7tjfUzHoftlk1acooD0HMe1qppPYvtJm4S+MZPPtTv3m5hHc80LoflE6UAKs2Nl2
ofNWanr5s7Hxqje6Zf5SEtU+YkFKXRy7ufwYM40SxbCW72mlVBsnlem9CkL8ComLLuHWE1UZYS6o
D6L2ofMNFlSEITUKkJYeEJR12ZFhSWjuOYLeGp5dbrC4gS+A5FxnQqVCy+zYLppi3Blel8Tbup5r
K42kd3xAc+Fvu2XiplmMA9aIwDJZ0azMzsjF0E+0AficDll4z7MVN4w3yp4LY5qOqY58SHYQPT5v
9EcFoGjR9En3ZTGn3IBJxn2Q9eIriEaemnhFCnMZIn6yQIxVP2Iu+JN+HlDfVRR6LM4KJ1xpuWuf
uPfXvhslyk2ZPJiHsA+v2WBWjxwD2FoKYzgN9ji+M+1ziAVr3sXLi+AtMeryxipZfPbo4L80WxO+
JSKXO9HYrTKlHbiCR/SM2d2itiGzFalTjpMAeDAD177UrcHAphv54LEkUv4JGMZcqtQlQzOd4gg3
IKX2d0upml91W5d7xHlwAkkzhgeKeiEXEOahN46xZn3nlNE/pqwtGJ9VyriLLFjNpQtgNzESqiPT
oHz1GlqyFazoXMh9uhUVdJFc0AVrTnbPZUvSt0i9JZwOazvaebTzjJYWWG6eS6NWvBNF4NHV7PIO
tciIGOLoOeazSBn2PBLcTZkblm8FrPPLJMeFmE/DWkMcW9IFrN1UrveV1TrTKanKEZiLS+O0wRTB
5sgf4ZKWO072CnqRN31nGmSSgMUxedSh23K1j1jDSsRNyAbRwRWWBrIdFUmCuyoXoQ24t6yE+az4
sI9a2xv5gqBN5wN/6C5tHlCuLp1+J8hKrYtGNc5K1eunahrpihmaqt0IBHN+JKl+m2fMRlOK/gzR
uTxZilCsRTSG0bmpVNjGSMPw8IVNeshk4lv0yUZNsuBSTATizT5EyxS6KpZcBcZnEnmMae2kh8KV
TZ8x98eNlSjyE358fAt0yksXk+Vi4m8QeftFnmfNvVU4l+M8mHzbEi7wFDFsDS9NzhHtQjvhMYtT
Ys9ul6YjkjW32+oLAOp4KtSID6QUoCUWU9Ipv3tGlXtGy82PMpD5quZs2VtlzqMogGv83apt+TPi
3rmyJ+SgxLUwv4fTdNXjbvD7sQbsUHWtaa5AVgXracpgYRpBySwEYBrCFVB3seAx1u4lSfJVbzrD
fUT8X/NcxatcKKGgmqxLQyR0S1l3saHaCwdahZ86taCEL4k2rCuig9nBVO5KV1w1kqOHoI1KP6D7
nVWrQBSdkqbEMxckwYNb0i9GVdnWCZvPSmAOHvs63EDiZ5pJmeGJOOw3Q6/8GJm1d2L4zfMZqfwj
sY1013qes+rq6FfToK0XcsThiIdf61p2tvqprNQ7KT0i16nDSVZdVK08044Dwci2Ng47Bz2xbKoL
TfLJqtC3ltbEJ1Sf9p2TujqEzTjcozSot6XU5DsJpLpkXThH7vNw0j9y0EMfiVV6twZi4TYZCwZd
bG5T+kvDkVi3UOyM1ESB/69Qe3kbWF4ysNOrUwwu1jetcb6HZlycCyfgYdlxZMBi1O477zhEFzS3
XsmIlzlqkG0HYXfvAeraWombbjd1ecrMMBRvRavpJ6vCR6TkMsImXJT2G/WQxjrJhHs2+oyNS6ck
cimVLsRD0jLZ7msXNlHaGPXGzIhoxp7ScyMg8IuTp/sqgV7f9Cxjhd6ihq2Z4WF7cZzhJIIUYGOq
jk+uE10Hu0NLnKg0433oSa9WSfELynv/QZEdj4Kqabdu7QALzwPOrmZwoxNlu0IsRKNVv2y3N0Mf
opawwAOIkiysA0BzkeqtAryBO8Ee43N3CtspjJayEz02cC17WtbonQOWr3cktXAz9gSoIqMjkhbO
e1KaJW5RkcVUNRfKT6mIfNNIKZ6JHICtJ6Yh11khRooLMSBtKGd0doGWVDTQ9XKFA1rf0ONhNT7x
/M5blYoRv2W1WeIfb5SVMVJmie4X7Y1CZQJkZLSak4JOP1XWn/XCc9z4IlRiO57ispMNYnrjGvq0
kxoMeA+Rpjw0CN4by+yKm1TD9suBFisWxKu69wEUyWqqdLGewzHZwjLN5B46Xn1xTFfuptzoKKio
jZ5wa1JurJDEt+bU0DpZNL6xwImuXtd5H6JvowrpQ8cD0uBgPVDiTNn9GCjHIDFx79e5+eyERqIJ
1tYDgX44lNB61q7w9LOVFx3QUGoGmQzbV3uaqm8HfwSFDC0+vhqC7gN8MAUNPXl1nmaGsbS45THS
IIXAOl9qr0LHcRfWo8L2OqglrWRV+MLMGPcjt4txrZQ6vIIAuuEVWrXrj8IQH2XGLq4nhbfJiql9
uE7s7SocCj8rV1DkFkk6PZ1W+THmXr4ZKC3t4ACFrkCWqNB36rZBKdJpHo0IQK3GSjHYzHgEYETD
NGqo4xeqo4kad1RockppDvMnnvSByh1Bap3xVjII2rk5kMcFBxNTYsGT14jseoNHK32zrdB8B0PM
TeR/ULX9XyjKajQrENr6r2XZXZP9+o/y93+cvv6REvrr+/5UZxXzX3Dkwd+rlmPpxFtMSgD+lGf5
ksvggmSmqVuuqesu2Z6/9FnL/BcJIaJCLl5iFBid7/pLn+VLqon3zeWbVOAcpvbf0Wf/HbYL6F71
HEw77lwjwU/9p0pbG53iGm3I/muGCaI/AokMQ/rkO/FnWgxN/v8dMJqP3d+EYIuoEnozbBDd4FDY
qjFnNv8WL0L+alOn4VdJJTswoV9gHdYWo2dew7EEjZ8f4jLZ1LLde0P4mlTmg/oJOqAVf8osOqyr
rQzrn16l/krBDkTp+DaZyrYypl2dpgdWHlehJKuM+DZVsve/fbDXP+Xqv6ejTPWf4ag/Xz2+ICJg
JjwHd1bZ//7qJ0GWjx5pZo4V6W1Q9+ix2EFNkqNImlzrYJMwTtBCGyc/IOusYkqmsjS+4qy4S/zX
InvDrndUJHekNFq7n2Y3gOaJQzTlFGWyhRWhunjtHabJzrhALd1myt40xB3LA/QStfcTXcH1SMym
pmFvoY7FuLTV8UAZ26cs2OgrkDZXjiCCr8VrZ/RAySXXChOnW9jYMOgkrqI7N55DCD09SnFjDNhJ
HQFORquYc6cMUYXEfNZm9X40INdAnVi0WgmwE3xAmxm/ogKpuFGjg4P506u1X41J2zdz6HqkeL3o
AAhVTb3CcrlEoKcrynO+HOwtDCjnAlXlZmdxs3S04QToeR2ozT5VYZUb4Yc9ETylanDBHPggUudK
FeaOwfs6aTTswdIn1Ymka6MzR82+74ObVMpVEbD2GSZtl7s9KzJqVh39qBjJNYqSm1YoWw8oX6pH
mEvJT3NyFKPYaqULoZGgK58zFJk42nh1eujZq4xN8JWqYkuHjp/jSQ/Yi9ORNG9/P3s1gjXH+eeW
OEGdVdQm95pxgDbbzCgopnZyk7MgJqDCVm06J1m26izlBVkaJAaiqF6dNdbKApb2lCFONPahmkJf
CvuL1NNNhOWdGIulaDuaSzaJHl9FyjtCkGlZIIf3wINOjhU4jmKDM0fZsof8hNFyTBH8pQlhZdBR
dEtKm+Q0nipJBbF1yrO4WIAKW8FkZ8sdwomJ+nZZ5in2lI4sS29qb2Ofw5GxEdVRj7+tKHqEtn1P
TSn5izX2oz5j++3GT3esz4FhDSwKOWG55sO1HhYLIJ3Dxm27bBHJScNcrcfLqWk3VtBp625sGFsn
AmxZ6uT4CXvYHTojHiufGHem/GTunTs7Kdd10Cr4fNuPsYHNZf0Mk+k3LdI4fCW2a3wv5vRWjbj5
Wiozl32F8Ne6W80DMBYn6qajeXYNkNFbdlMGU5Mr1ItJsFX4ItZ1wi5MGYyjnhVvbWEdvFb7zPtK
XXqhOOetjpsX9191dolhqAknxAARTG2VGxCJs0PCKQg9JPESo3k32AtLdwHOIR10ZXoQMngvI46E
KsW7bVZbBCnoE+mmzbOTiXZP1IHLvHDdR2NHrzV6vKsTxxhpR2s+AHYTyEAYHxM8f9IvHRYqcFzQ
bs5Wui0FBhe1WFqp9TWI9LWOvJsbxa8YNFY9WAsrIrbgNu+zzS4vGVjnGb+vDba5qsC3D37DpvrN
aMh3+2wPBuF1nNy75aRXJ7G+cG265GKO7K3UbFi4qfvVslONPecwGeYX/WY/2BfsG839VcuKRbz1
5Zh4wsD5RvoxydOr2oqfY80a2tFvQV5vmdPsVHYsmUvCzMreKnHLLAr5ehjYxJTgNaYXU/nsMvFw
PW1Xj+0mnMz1WHQnfSJRGGi7hutv6hkeOsYmExqmT4hkMN13HjW9YKcJoTbXbry0kkmK0nHeKXq0
rtqQtB7RqSZ+miW1qlPEmCY5eFK5OrJ958b+1RHCqiZwiQ4Tlnrras2e6qxrM41r5gxXs4nutl3v
FMgvOZ7tRdU25zxPDtT24gJN8AFMn5qp+CO7qiFQVpUTPqkqZYIYLmTFHUtEN8VL3prvzCBNitGz
pp66PWVat3dqKPqGRRhZwdtRo8ORjzOCFD/MDG7z7E084Q2eBrlwY/tWdyhMVizOdSXOQWAfBLGw
zh5IkQvna9TVPyuV/kpO//WY+7cE97/95//5/2ruPlec2y6T6f96kXcoMZT9I9D9f7/pr/m79i8S
0wACdXseddsqP+7PBR5xb9XUWOIZLNNQd6x/xLp1FoUOPZiqYTIcZzH01/qOWPf88/ga/UOmyrzh
v7O+g5fyT7j+HOt2bCb6oPX5kab77/SOFjqYmZsmnt/c/WUQNT/mdXPuRlU8O/3WIyn/nHIJjsHD
zyIogHTZbYQuxYQy41lv0t0OqnyNKZOmWQVSg1o1p9oV8PgGQ9CuRr1EU0/fcIgz3EDHBOfrqguy
HaYZSWkL2c6ThRD/mef6Cd4DeWL6B3mQsdFf28jkFFdGi6onTq2pbzQuZcdEeuHOmcZ3DlC3JmsQ
LdWKv66TWFSyOtoSSsEP6erJ+Y//S2uJgRywC4kUYHyGgsGnnfInPOhW6Y+jd1W9kcoHBWq85uk3
ehe1lQdcc6VHACvpJO027E19GFkTacCDogUPU4uiCygXEpUsakAFz4C+D1AMpGC6jg4x1ks03vJN
WPwrBzZc7LQ+uVBYGXWwyRkCH1IXUh6e/Iuu9buprc21UFneuTExVg+rvmYNYkfzScirDZwTawIm
nYu2l6jCRL6JfYZwynn2bo3J/EUqEKqurW3cXuX573a2PxnASaku8zl8CwyUOjVPTqsx/wzjV5ZH
9jKTzKqSrALYT4tmbMvatwssV053UOjTLnvx2nQQ3BkxYtDD9BOTd6or7zzp7hGqI11F3I0GKJoG
g118f9S80KXHoMQ2lKXutNbSzeJhqebEu2VB4o8dB7UmdZaTZuk63y0xLRgY2GJ0+U2QQ+YIqnpl
9ljZ8CSzTAhgymDRMpqHDtV5IdI+X2la+0lP69JuDR8vtsEkNbuNZXAzOvO9+GN12TJXGtDbsvwe
dHIfNOhPCrQXk2IcHymUkumoXAU1z0YMsnKVu86HEQq5MYSlroKUh4A6LkdH3tr4Xing7cIAtSpb
cYquhB75KjSuLB/WKfTNguplq1eOjZntRnb0MTHIKq0+mQk+UtCfSVzsmrK8kposu7lcu76g5B0i
OGNKzMxoVDdzpJUkxL4qiRvXyPJdsdfY3ZeWeYmEtsqyF1WtNvltstBCYspF3NJXw2mFlLrKJmhh
bbnus2OkKqtAn4NZL0H/XaMBkVjf6DL0O/s9UqtDaZI8LN3tWDFzxG7PVv9oRCRH2G6x3j3JOroD
ET25LYIidF671ACvpG/WQNc3puAs0X9S8L4O4uQ4WN4+TriQkSYDci64DhgbeJswMEHE6wfAtH7S
41PN5C6NxC6LieAEw1M1cpRd7xym+mEo+rVKhl80cz7QhWqKZDPEG7NPji3vyQYqhEi4DqiE66NP
qCl+Cfig4GOwPXUzqlhh8nELIe7gUXTNQEx2/Xb+ozyESdCp155WbRT6hdaIrc7RqjtjadcUNlpr
17bW/NKtYAIdG9G50uTRjYfb/Oe5bl3o1L6NprcTgbJ29Y9OH9dGpvh6Z/hzlnf+Z96INeB/Up3x
Zs701lH8pXnjQlBtG2OJLPkz01npjlj2vbcClIcxlb7QYlpyNW0iQh4Iqo7X+wPhITaIi0obloHl
7RQZbCDJ7iiDJlw4B4jCtYzK7Xo+HEkAXj5ztp4h/DS1rgj8mWD0QA2JyocxRuc2+Go0zj0Wi/Mv
K8MTvpulOZQw2pNdkn5aYkbq0PE5WWDCxhViJVZtBCgSFe5Ybc3J8E019gsq1Srvl6VyS4sArw/5
ybB2FShVr8IRO+B7+u4BASRTuneKnOym80iihjJIYN+Uh5ilXIPWWGp6/xpLe1Ur1Js4tEFka6wv
R1fjFbX5rmS+OmCrcFhpmzlDwAFZV0G+TejkYlwXkycAQQOqmM3j4P1xmHRBo/Z0KhgIsdXm1udR
+DAtJzS81KS2Z9plfKk14psdtx/zqTwfc2OwViTdHfM+QKKyJIXOxTop1pVKBiJ6aIG3Mdx6gzvi
kmriUtCwQLDmLMr8FPUBibCLifl6UqJbSHgvYoPLWdSYx6nPr3TP3CxHvyhGtJlqUCYR/ovxuyy4
/00GEI6NTZYxZFigVtkO3qwfFiOI5QzgYuD3zJ9mpD5/7OBTCDJ3S03W2qgIhQ/jBpXkxP/Ao/v9
HoGc1IKHxRuYBxHPuKcBGcOlO2FBU3yqJt7GwVjNN+L5v2klWVIzuMV473MisBLOViXX47y2Lsrs
xAMVPNKR5eXSmQP8CSRzvqwRPreF5NJXT3qqbLI2vsKofIQDB4b0GpM5nVhok9nHAc+55+U7y3BQ
v5eMRRdQGveK6m3SavjhujRCNfHZkvol0sJX8p0nLxXEa6P6Dlx3CLgapLJuqGCYT6poDPBTlXRK
dk9QUvsgtY+0Se5cjpdlx34/D/qJ9KL9bHD43lpwVeaUMS2yvjUF6w5IhJPCNNmwuW9ysDPxNsMZ
5KgQjM6vTIaOTTO8qOV4smlNAKLXu+uKV+2m30oFBasVH4ozXKezC6RCluY+danJCu5Fan4oWkS1
cnolz/gRmsVGku5Fkb83E7atsTHX3Ov2jKJsz1fSiTRAtVGH/lUt3XukjitZVuBAOGU0qpNwtnnj
vSbP5pkn/m3mETSq4rv07pm4wrvop9Jyk2V/PrhQT4Q/qD8zIuNVaUK93cxAFBWfxYxMJNyoUMAX
TChp1nrQBXY+PpJsxl7Vq2SMNzPEIVTEXib6hen5TpLBSBOOY8KNemauSMIhpTgY7oRlYuLJI/32
QmRkhT9uJRIjWMwEiRzCaKoZflpPS31JIoCdmrtl00w0nBtRFuxHC8Guc3eNZqzjreWRjw/ler4z
hwocYpMpFm+pRJ3I9CcHZTEfAR0WSAGIFA/Lts8p/e1vhhjoi64WKYsGG48EIwSi0c6CKks/SuBb
eN5yqNo//jyCfN6zz8sDb8mM0TA27oARh7NAa37NiIcmZ/SrBP585kAS8X6Kjjwsn4Jj0Wk54nJq
4E/Y3q/5xWSuOCQhrPiPsbuo5kNGxbYasKEqMQGD7l6MSg66In2vv6Msv6ZGcoO+opNoa16sjJ8p
HPib4IDz9qlHys0soqPT/7Dm+Cg3g0jzNuA3EQUwkzswKn7N5zdT7Wvew/vsorfAuirwbSU7yj4Z
b3TT3VOvuTP7/I7qjd2nDInGvdF7BwF9KMYZr3nhsbc3c+YcVt1GoHhUGjUPQA7qWN1j09jnpbMN
veqCbZiVOJRl61ee5CuLImqDZzx+KFsNn2hbZF+ow+XUow9hWWqw5cfXiYizptMWFoe+po+7hkVJ
x7CvC/uHFfIMtsNjiwJrkZut4zV4d3eRW29a3N8r+Oat/KlEFt4rPnx6ZViLaFbnh4l1jMr22OEx
r466sczOPGVpoNw3unExUACAHYZjfVQqYiSZdUTTXRVFdk2KFoysCTZ92FfmsFrUFjImN4i5DUHm
w+yAOprYPD2cvXVHuJALaDJWuie2DC9JZSNKLpJ5GOLKPXbKXT+WWxfWDRYU4nbcPgmaSQ11rVxa
pYbDzd3gK8XeAZje7F80fCfzcWYKdC8yBIf+UhjOL7seXkez+B5j8UI5RJ/RrYEl+edQvGONvZoO
ZyJRwJNi4Q3EV6Mz8uR+Fb4KTBv4M1DBCDt7OVhXVhgyuSE+0OSULb1+XKtldAxo5DYLuVMn70WJ
OQis8BXupYYSgjtQNqPe+tiKTwXdzl0/nBSPVarFUpqBEMNzPNdrDC137G8rM7fWpN9enYZsAN7p
qw71mnnSD7Muvu3EN/TqPoMgrDB6uuVTG72HXaxNW1l1hJWJx3XPBlgGUuzILTTjy7WFJ6cZ+/P8
IMyb5hmAzuD4yenQdcGzbvmOwf6oGvvDiCilNtP3MQxfhGwegRueLXtPec/NaYt3o8yvvfUZm/2R
6do9mlSyvy+Rre9tj8JHL3i1jPBVz4tv0zP9VtMQpjCDpl33mL8w4wPYfVCBy/JzTxr1HmTjs/Au
iXSPMxBETfJ3IxofVS5OrRhJXi6yJj8lPUgMq2Oeml81szubU0TfyPAYneFS6L/HUnmCnJjqW/Vm
MBeVVfrdCS62hJlunZ/wA51LaqXmJ9f8Oud34anT0lKs/fyyZDnu7fAXfOa70vYvVSJvrHjvFpHh
wcw387cVavecvy0dg2dLuY2lNKcx4bOU6qbOzI/MS68hJxEO4o/Imt4M2d5ZMb+LrH64SXAogKDT
grYEdLELqu5cN+3TGdpnHBXXzoQhKGJOc/R22T76NLuWhvatju3DC656NBDVj8C/bJyyexniCTRD
dR5Edp0y96NJj52FyVzHjxsED51lBLIsK+kfAJG2aV9+jqw4I/xvlgXzpfOVXNsUg/twrH4fO5BU
zObqZX6F2l/V1gdb50cBPSIPfd3orvNJMQMlEtf9mD9GJe9epmG4AbBnF3Mdzfhq6Q4vbrjNL4HO
zGevZydRf6VmgNQL3rUD+OrKp+52d2a4N6qh9xFh2vlrXpbyVAV7lPV3N8+vWEXvBgwfEs6XMJN3
ooTXtvkhdPsk22IH+OAR2eQPlfpzinAz62P4ipPzXfYs8OP42BsDBk/5HIBm8MnenXITBNUpCppz
3CksBN0HydGz3sGEcfCgKydFt3w49av5hXe58kiq4KTF4ev8prKoAvpIRjg8Sveej8m1zpl1tTnJ
hO4RGgsMAQeRe48/fn7tkbtaOLr+bPgg5w95cmAaufKqcWYPU3OWzg8lMU7zrwom6yxC7TrF4ZsY
lKdZdGfNe4t6rnvZnh2VBwvsnRr2TkmsNZfWqcawWxd/njaVi5fFbs4meA+3lneFdzA06+ScncMC
AgvvV4WrRbUXZADrY/6rYTRdMcA+sUIu7HbYt0inAkeWqjdcY/IIToCamWVmD5Pf0EIA7Gyla5DI
i6fXXNk6uASiRu8yvzHKU5bhdV6aGuNF/ZGK+slDQmbrUGR7idQtg0vavsO9jrjKAuzBjJ/mD2CI
QiKsSM/tXbMpQMDpTLTxhhnvo+2dc6cpNyrFH3rXrKOI12XYKPn9GZzLW8oVqcydchlL7SJcTaF6
NYgQTsROUvUt5wLF2/AacAetzfMAWS1tAwoUp6dkZVBpzcN1nSPn5q6dWFxx8s1nlFqF55pYRCKj
+3xFUZh49U5aUX4ERspqcC/GxQxJ8VQuGJDuei/f5lc/jpB81BpJR7vMX4+ApoS59jaY5dkqrpng
cwJ/o868p1a+Fe705ukqOc/snEbe09DU69jiNzCnLXFNPzcAmBn1CyzHa61QbGOQPRksv4o5Clqq
fI7qOCyaakV+zzchGc1X6aSPmHL7exKEyzxXD4rZ3tvfdebdJhG9Ey/WgmtrypWIaLYq028PdJIE
oTQ/HYzhWwOsVPAj6BhotHRHxAcjIfvVMKMzPFAOk6telap9zq8pcpwPHMqbWZlxHVx3cGLm9zif
2R3GfywP+/latQoCtqm+LxqH9wmlZOSRiU2R8OCDnpZzAUAKNEMFTgqn7TXhFKdY89qAm6ra/GSC
n2oRpbR4Pge0t/noRo68Wl7+LsBWtV79yZAL0Sj9478RbeiWmElXdfUW1/VJmwFY6fuEsMNDDwQc
gCxGXbryswGaZbE2jws22MC0IANe/yD9eGC2apY/GdgtZ+ZvVdCYEE6pInG2BqIimK6ZmzQvUGnk
XbU9niruqAWzsT+ugDTamDQZqmm/LsfoqOqv8LY3GevB+aTB9EGHZe+nlbFMLe/FdFlX6+PBCt5q
VIi2O2Mv+STkv8NEu5n/yRhhVRAmSXNCxT2NX2A2I4fxspn7RbGXgb1IwZm5Bqkf8GYtmLMY3Bms
E6xC4b0Eg6YwXcc26iUHt//dAUoTANNSGCu4nKCt14fYvIwzV00FsKa0PLdstjg56LUKBBs9q6wL
oX2BZrPJMVOlPn8qaCLhuQHhNoJyMwTpedBuMTmWHtSbR7DAcFGM+l2n6pcC9Wz+cVx+qxZQHMny
szaT47jg8Y9vhkglolTsY/FugJmrKfMdgOLR72oiO9k0QJgvg8q2PqK6ng6P6maGEciseKPV5Iol
chZnnYXcOB+tVuVjyab9nDjJHfrTgBXylAIONcl8F0i5K9NgCQKUG117rEBBuo73Mn8n96mwguhi
I3dxSCNUUGa6NuCGdmR3xnZqNJRVo8YbSdBLMKxKgfiVwPwoYGTheZ6PiQT1p4L8s0mQ2gSLG1CA
6Zxe7eU6TYP94Imlnh4h4Z1sZT9Yyu+gqK5hmf3KGIBScZdv4P1DP2/6N6UftGOZx5+ZYw8nKE1J
2u+hASFKdWqz6PLqm4rQEE8ZUJduTqm7WFtR4uNh8DtdnGKPTh7ORYT89JALoYLHplyQwT52+kpj
f5cKQvHlixV4oCaiyjeahuoYq1hmlnWzRII7m06BTpC+CNZzZ+YyaCxjxYoH91fa+UFZrihclmBE
sWZWhvUSNPLSpN1vHOrxqvBbl1acNCfvJgBdqmPpkjDIaDITEg91x7+o+jcUWWbf8ed/cnct243j
RvRXuEuyUEekRD02c44lq22PH3Gacs9j4wOJGAkWRcp8WJZW+Y2ss8oiu/xB/0m+JBeU2E2AbMs2
arqdzGLm2NaUwGKhUKi6dWvT73izBKRFaFGfAyQcIUVkY9w4WheHDy37qrnqXqUgSQUHdgMTCBu9
08UWd+lGeIv5qKB9nbdbfpDc/TbDFWH2eNYOguTcvZ7fNcIhOF86oI9cgRUQlcHbZfOn7jb7+f5h
8ROaDpKRm/7S69wvL9f9WwQXrne3ABPUyl42UHruojWmsThd9jBmFLDT0RZ8+O0QM/jWfTkGMQMn
FErIg9YSPrqNLgIQrr2/74NOaZN2zjEEADOOGkgkAGZ2PEdb2zAFluf8zgVA8Q6MVI8dOYsQH1pE
i5/dbeiJZL1BSfR+MwCIcbSYP07b4QpYvDnwHM794gTVS1DmzNaz4eoO5E3rO8k80bgftmJk4JeN
DVhJZ6jjA1RxBm5/NCR1wOC2np3GaPQ7XiKhsJ2vtkNMychQsliOYnS5rdvZzaK3PmnfJrhf4ho6
sG/QooXZiLf5wfuIGTUgb+q73XF/tcaUF6f/gCwtoO9zQGUwQvh2GG080BLPMXoBSIlk46fdDIyS
9+hVQwcRWnOQI1y2Ax9WiflEm1t0dKNXsgNKn04AmIC9uWk8YkDc/S+hvbg/nrcT9FH3QCkBYOHx
cokmuUek/5I1WgofFpegc8Dc4VuwCn9DGJzS4VxHm22Ak9uXgWtpsT8zRcu/XkciTMcRsr4qsfaz
PlRQUNcLeh7PtmxUViqy+Ypyiu+nBAQMC858MHG3O+86qHu2bdRRgZBrdlB5DQB72f/ZAdu23W+3
bdvp4h9AufBtJfV8TQFPP1uVfbwq56nl81zfOc+4jXKwmQKaYBrvdvoY4SoZw0vP3gChuNttgeEN
TWsY6dTaYxzf0OP3AUI0evpW/x340NttpwNvUVWB47xzu3j1KN4iAYbWKmjobRkAgIbmKpCk8YAQ
YAwQ9kETaMyyFXTf9cEY0AHEFQ2+bq+11/lbsgJTJ+Da72w4ATAcgP+y1+t0HUUFdvNdG639fdAi
dG38FziLt2YFtulGkNMDUNbHK253MI1MtwLbeWdLPynH/IAEvrP7ujdkA7acbGfkClwHrsCR+GoX
IGeoAM6+tA9c6AepgC5QNtCPxOg83wieoafPJ+ZwLgI/P1AFT/KDbHdaHPxAceRUBeyPkvy8AOfb
FxR4/lE5yWInfHesyJ9/mJYHW+QHXumPcsxH6Ufls7vxHqW/Fqdl+bv2+qiutPYZil+eCh6zGDjH
UX787Z9qN1BjyELmszLvSQvgqi/LqIzq+GwqT0k9iTkPAxb6hSipQulwTQVf8kcxVaBidgf2ayrW
YwjHrGvoKeYWlm1divuMw4gL0bkJSAdv+k03oUi5b3kpS3lSiMulywlgptKHEBCzwDpa8lhMldcK
VH0P3vmr34DFPOvVDlksJhOu9WOAAActFBjdckB+nQF/jgurZq3Gey//+345Ur8Ix7rNzzC/8qbS
NyU2SYjHOLB5oyl0cOAzb2GDj7KYJRqzUQcu+MCLglLQc/LUHj/6TTcxNNnocve6fKZtHYUp/FSq
Wa7d6Vdc0gvl6goAbZHZSqHVaMULGdK+7KYrDz5VrS9bJpqL03nt3s0PHyPZR1kiPYNmCPAJhorw
5KCkujW37Jacx/V1fXw/VwA4rW1+lpfXvw8Fyr8a4d2nRSRSnMSKByt++dQmG7B5jLOp0GNuaLi4
qlrNyqO0nufEN6s4U44ft2IHL5d6wrYMJ1ssVsUKdxuj4hVeLvos1g4cu2JbrxCaxIwHylplVoDL
N7epnVP2LOVirfeFlFwBckylqVDQKfiaCmRWwVTsebbG2KdCTr5aCV43FXvBJyxUoye4A3O5f1lq
OpBUeKaL/SvycXEhJleBbBUwleqxzBfWUcx0WkGZCjEWjkmBanTnEGyyfWwq12yhbhRXQlSHQNs/
8SS1BixcFFqQGndcAqX8wpdc8ZToFim+5PW7+STCPcY65flkxkKcXHMbzI0EJj3OwomFNmfcOhSH
jHwJ2Lb6BE9wNMmsyyxR7GUvncBovrZ+DOt2Oy56crpur99roqH34KaqOz6/zeVgF7wVB/JTl4Ps
y1n7PxD8HwXww6qnIPDuR6EfxbFiT0hrmfq0PEJV12oT+JsBB8NvtizWl3sbgk01iBIoNs8VnPJ4
y2fRgwgVlciigKlOsHimBWrVm0vJJJ95zxpkwQzXeGW5LYLlHvNwyWLFs1O44LMYalBzSTKPaqrc
UZJG2uZAhsBY7HDLp3PrA19lk0BMC3nS7roEKkavn66L7kHHevgy/57FEa87hiRrsami3yN4n/JC
jtSErD6aSj0RE1xotdCtT/ACTzDnOEz4pliiXHCf4KQ84THCV1UshR6Qa1W1KwtNptodxhFKvYqH
sCVzianc0yyE61GUAAoWc7ln04qPsG0CYzhLWaCuVlaMTLXwI481A7OdFoFYRKqXbKNGwXl12nTB
Fyx90KyhTaDdC5HOMz1CyQtIpgv2guiBLfQlE+j4QsC9YwZ5knItLyMLW6bLvsge+XICNs1ZIUt6
HzS9Fz++/iKDlg4fOikE5XJdAreGkexMK8m4BFvkUvp2ZbESYWKq3yueznlcvWzJIqix7CheM9VX
UBzN4JTQgh+UUc1Xe41kczZjavqLokT3AaOrtbDKaRL4CrmjuS7YJjBgL/eaMQgPC63KvYGhCsWP
r99z3kpL3joUCUbvgeFeF/vF+vLlOhQqXnNfPTwcityltxbpdrfr1CUTbOibhcyPK8GlU63DZF9u
7c+8Iu1zYecinPmRenusVrleLv4jgqsp7A7DzxWP4UgCE1NHBI+MA4rPYtWgKS43XxuTYpgyH+b1
COvmyrriYL9EBfvXSHupFK4Uaban2AQNH2JXvrtkU+7r90pJGUJwJn6IpgsWKC4bMMMWRqWYG81T
JDxPKub7Ze0c1LFNc3bl1Us/D0BP+Vcj+ejGVTzMUYpnaizaozCHLNEL25JT0dR9jDHeS739gk7y
kNg6pT2hSkJgRw4PMDUDHQNS8ujfCZhVj4VwD2OQvt+bkPiP/8MXgfkKWq6UIDI8CtEqpNxvCJIg
gyhN1gD0FZs1v+NRyEXcrVbWCLzXIIuz0BfltbYIxA7nTAmMKYLBIpkrmYhxf7QwxXWmxFZtAreb
C7X+ePxh+KeyTkhggQx4wEitx7cJ7GIYLSPMoy8v1yW4hnxGMeYIs7A2l05RMB6yFbc+8thXrg+H
65SH0+nHdwJJnFQx7g7BVXU026zSsro7BImh0X3G0gguLrBA3hpyxX10CMxkFIs0VsXKhiDTOGWU
zkW0UsOqLsFGHGOHn7DlRJXcI4ixTxgoqooHl865R/D6Tuaax69C+krRzDOvv1VDwBzLYuWvz4cM
P/075Zb/h7OHSMTKrrNtAkM75+FGsd4anOfLdXEhJnoAYFPkAC54EmGoSaHV/LBuE1gZ1qtpQRLi
m+62S7QJzFgy1aBSFMcIShZRmqrmQJIHYQFbKz7Ydgn0i8y0JpRgF1/iIJ3qaXSCLXHJMnhfPSGL
liQCi4i20kuiUaKQlZswRWn+SiDmVqRSOPZcqurVbYqa/M5ZNgYiSVimrLqKgH65+/mAiF7t0HGa
BBeQPXC7AuJ3KKqxnkw/qrUFh6Ia68kOHWZdcD07aBOc+x4KFzpAniKz5mUactehOOvGkXoFcVoE
W9r79I/IGkfLT//MkU3X8ad/hVOhNjo4LQJdAzUo9NyV7A41PaXGLNzqzs6hQB7fzCq7kKIAjkvw
Argx6z1LlEDAoSgmo8NPaFGs4xIo2VuzrdCLkk6HID78tRJ2OxRV31/FcsIma+Wcciig4zsnWt3g
h8vJ3y9Lt2sENM3Tldf/u+XNAX8UW/WtEZjvMEpSZn3QuswoNsYosDwWPDDAYwtXJkMi2RVv6thO
cEfnOJ+U6021L+7l4cVpFPqyRbBYYh7DHc4yH86BXEHBMZtlyortJ3tQn3k5vcaFd6mKPYzPKxvs
aF/V+TYFCkfeQk332xssUPw2Q+ZBYC8pKQ2C4OAIYIEJE3eqYLew0NenH45idIioFwCCqxuaWWYB
83kyL1Yo9xAFnu9ywySgWhFLseB5pr80Arc6QDqfKxdjOX7O1O8NERFEvvrOKAIvLxbWBbqQFDdC
kdVB84hagKGI5OCkZ9a5/Jd39KFQ6s5TE7y5M/RzhFwLx220yBq/PUhWX51NcVH7ka1U1wCGHfO1
nm/i2Qbz0jTRLYKwdocMOY+0JLjdIlDxLgStkU1gGOdo6F3Mqyoh2NcXTK0b2RS1P2BvWFTZIi6B
lgGpQr1Ws2WKkBHJRF88qFQg9pP8DM8MkiCYbfQ9TVEuuuIrNbNjdwnSy9eIFQHhr2tBsSmwMtcA
g1cMmaJb5Bq0Q2K1Qt1MCaGdJoHVeUAfshXcRuHd8sDCJoiExnNWvcE7BPt6zO5EVdMYvFs8wuuj
tzETSIUWcnYxFsWKkYKRYaFuHQ6FR7rZTniNOijw/B8FT3EPUvRB4erOUgAzVvuNWJZuu06TQN/n
WciSuYjrvgGz/QjuDx546tNgU+dLWrak/jCOay6F7wNKOmJJWgiT9rgjFvm6dHiIZzFIeHOxiBCI
1KgIXDhdYD6Lb339bsrPB2adozwU/Odvf08WbCOTIv5McTYgiME8bYKi2VgAKtJAyVOt83Wdfr9F
AVpExWHBFlndO0cHetehqB8dRws/sv5sjdkClz2hpiD63Q4GbxO8mHOWiVgoTbQ2pnqDapIgortm
jUA0ppie1kiSrLCi3U0i/w6CV41+ilmNZALXccFW6VwLPnaqOXi8fL/0D4ATO2400xRQ+RF+t5Tr
UZxNmPL2ih9e72oAZRXIA+YlpQGLJ6iHFULzU7z4weQbZpkI1OQoRZgkV4tsrhLZUQD5JcQI1E7I
YiqiKa6xV+yBoQ5dc3RQ3DaHbIPurjovSxHSDDXbo0BrHIN3P9Ry/RRBRiG3Hp5IcYMDiabOzUnR
+PceYqfzBgoKPhguM7W4SwFYOAWjlJIHtCkO+B+xWbTXaFPwEe3Vccli0D5WwCwUcFbZjpVI3IIS
K9oUCNZrUBWkkaxlqdXjJkE+zEutc5GmSe62r/iDUF0VxVUAX3GRTdWsCriSzc+DMbo5hc/8fO3j
aMI0rAQFN4tsk9kpZwjDjJI6pwjmb/OHgZY+ChBogKEWGIQcgL5zDZWcAwXODwMMU5HM8ZVoWar1
9A7FprjxnvwGAvsdoC9dA5k6FJXYIaqlSDMW7zWPYChuFx5TAy+nSxDv74iNMYsYfMMiU3cwBfRt
Jx9hEtoiAr7clLXikiC+UjBaxGhnLUtuNfsUmUxsrJ3bV2Tb3cPV73Io/o2LyTllq+lV4g1Wk2Gi
FX7aw9393+9F7Pht/w9fRDyTNVu1hkmRMxugfqJxyFAwmA5iCUZTdjDB4TFEVl9JhFHkwIZREOlt
JRQZ29EUsbwKOaIgxd9FxrInSGswOYxuO4wOes+ChYQQ1kVNXYKg6SQDdkJJMyCJVljJ6xMNHtKl
SLorpmFTcKTJ+hdyJMoBavdc8xVf81jN81H0HN1gbKm2WAwvNl/sR+DGtxi8oLw453CPySuPgbr/
TZ0cIj8xDTiLf/gvAAAA//8=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569594</xdr:colOff>
      <xdr:row>4</xdr:row>
      <xdr:rowOff>180975</xdr:rowOff>
    </xdr:from>
    <xdr:to>
      <xdr:col>8</xdr:col>
      <xdr:colOff>281939</xdr:colOff>
      <xdr:row>28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230E7-167F-4C51-A80A-FA427037C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5</xdr:row>
      <xdr:rowOff>53340</xdr:rowOff>
    </xdr:from>
    <xdr:to>
      <xdr:col>20</xdr:col>
      <xdr:colOff>451485</xdr:colOff>
      <xdr:row>28</xdr:row>
      <xdr:rowOff>141922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EB5701-9A06-483B-A449-BEA24ACFD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569594</xdr:colOff>
      <xdr:row>4</xdr:row>
      <xdr:rowOff>180975</xdr:rowOff>
    </xdr:from>
    <xdr:to>
      <xdr:col>8</xdr:col>
      <xdr:colOff>281939</xdr:colOff>
      <xdr:row>28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B3F76-5356-4870-B846-91E87D26E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5</xdr:row>
      <xdr:rowOff>53340</xdr:rowOff>
    </xdr:from>
    <xdr:to>
      <xdr:col>20</xdr:col>
      <xdr:colOff>451485</xdr:colOff>
      <xdr:row>28</xdr:row>
      <xdr:rowOff>141922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378BF3-1317-4600-BFC2-041C0986A2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598170</xdr:colOff>
      <xdr:row>3</xdr:row>
      <xdr:rowOff>152400</xdr:rowOff>
    </xdr:from>
    <xdr:to>
      <xdr:col>9</xdr:col>
      <xdr:colOff>581025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82EDA6-0CAF-487F-9512-6C823F2C5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20</xdr:col>
      <xdr:colOff>0</xdr:colOff>
      <xdr:row>31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5D2001-2A2C-45DB-A129-D1CFFFC16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9523</xdr:colOff>
      <xdr:row>6</xdr:row>
      <xdr:rowOff>178116</xdr:rowOff>
    </xdr:from>
    <xdr:to>
      <xdr:col>12</xdr:col>
      <xdr:colOff>487679</xdr:colOff>
      <xdr:row>34</xdr:row>
      <xdr:rowOff>72390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F47EF8-4D38-484F-941F-C009C7D299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612457</xdr:colOff>
      <xdr:row>6</xdr:row>
      <xdr:rowOff>140017</xdr:rowOff>
    </xdr:from>
    <xdr:to>
      <xdr:col>24</xdr:col>
      <xdr:colOff>295275</xdr:colOff>
      <xdr:row>34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865EA4-C0A6-4B05-81A6-3B48CA239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899159</xdr:colOff>
      <xdr:row>4</xdr:row>
      <xdr:rowOff>0</xdr:rowOff>
    </xdr:from>
    <xdr:to>
      <xdr:col>22</xdr:col>
      <xdr:colOff>419100</xdr:colOff>
      <xdr:row>28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7B168E-E282-4307-BC54-88B428B2E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824865</xdr:colOff>
      <xdr:row>37</xdr:row>
      <xdr:rowOff>24765</xdr:rowOff>
    </xdr:from>
    <xdr:to>
      <xdr:col>22</xdr:col>
      <xdr:colOff>331470</xdr:colOff>
      <xdr:row>59</xdr:row>
      <xdr:rowOff>98108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4C7BF-5490-4196-A694-F58A67967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65</xdr:row>
      <xdr:rowOff>69532</xdr:rowOff>
    </xdr:from>
    <xdr:to>
      <xdr:col>22</xdr:col>
      <xdr:colOff>504825</xdr:colOff>
      <xdr:row>85</xdr:row>
      <xdr:rowOff>140970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571DBD-4135-416E-ABD6-A899BADAA5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361949</xdr:colOff>
      <xdr:row>0</xdr:row>
      <xdr:rowOff>177166</xdr:rowOff>
    </xdr:from>
    <xdr:to>
      <xdr:col>6</xdr:col>
      <xdr:colOff>137160</xdr:colOff>
      <xdr:row>13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CF1963-BBDA-45D3-9679-B8283D57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64771</xdr:colOff>
      <xdr:row>0</xdr:row>
      <xdr:rowOff>137161</xdr:rowOff>
    </xdr:from>
    <xdr:to>
      <xdr:col>16</xdr:col>
      <xdr:colOff>388620</xdr:colOff>
      <xdr:row>12</xdr:row>
      <xdr:rowOff>167641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6BD041-B00F-4405-9E61-6318E8C09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396240</xdr:colOff>
      <xdr:row>14</xdr:row>
      <xdr:rowOff>144780</xdr:rowOff>
    </xdr:from>
    <xdr:to>
      <xdr:col>6</xdr:col>
      <xdr:colOff>251460</xdr:colOff>
      <xdr:row>29</xdr:row>
      <xdr:rowOff>160020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87A855AA-273D-4419-8F6B-F796AA9995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6240" y="2705100"/>
              <a:ext cx="3512820" cy="2758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594360</xdr:colOff>
      <xdr:row>14</xdr:row>
      <xdr:rowOff>167640</xdr:rowOff>
    </xdr:from>
    <xdr:to>
      <xdr:col>16</xdr:col>
      <xdr:colOff>160020</xdr:colOff>
      <xdr:row>29</xdr:row>
      <xdr:rowOff>167640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545F77DC-709C-4361-B90D-FFCDBF4467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1560" y="2727960"/>
              <a:ext cx="505206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ukb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C3864"/>
      </a:accent1>
      <a:accent2>
        <a:srgbClr val="8C103D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C7EE0-3BA9-4019-8573-C268EAEBEE54}">
  <dimension ref="A1:AQ186"/>
  <sheetViews>
    <sheetView workbookViewId="0">
      <selection activeCell="G6" sqref="G6:N7"/>
    </sheetView>
  </sheetViews>
  <sheetFormatPr defaultColWidth="14.44140625" defaultRowHeight="15" customHeight="1" x14ac:dyDescent="0.3"/>
  <cols>
    <col min="1" max="1" width="1.109375" customWidth="1"/>
    <col min="2" max="2" width="81.44140625" bestFit="1" customWidth="1"/>
    <col min="3" max="3" width="10.5546875" hidden="1" customWidth="1"/>
    <col min="4" max="5" width="12" hidden="1" customWidth="1"/>
    <col min="6" max="6" width="1.109375" customWidth="1"/>
    <col min="7" max="7" width="14.44140625" customWidth="1"/>
    <col min="8" max="8" width="12.6640625" customWidth="1"/>
    <col min="9" max="18" width="12.109375" customWidth="1"/>
    <col min="19" max="19" width="1.109375" customWidth="1"/>
    <col min="20" max="20" width="15.33203125" customWidth="1"/>
    <col min="21" max="21" width="15.109375" customWidth="1"/>
    <col min="22" max="22" width="22.5546875" bestFit="1" customWidth="1"/>
    <col min="23" max="23" width="12.109375" customWidth="1"/>
    <col min="24" max="24" width="1" customWidth="1"/>
    <col min="25" max="25" width="8" customWidth="1"/>
    <col min="26" max="26" width="1.109375" customWidth="1"/>
    <col min="27" max="27" width="72.109375" bestFit="1" customWidth="1"/>
    <col min="28" max="28" width="1.109375" customWidth="1"/>
    <col min="41" max="41" width="1" customWidth="1"/>
    <col min="43" max="43" width="0.88671875" customWidth="1"/>
  </cols>
  <sheetData>
    <row r="1" spans="1:24" ht="63.75" customHeight="1" x14ac:dyDescent="0.3">
      <c r="B1" s="316" t="s">
        <v>0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8"/>
      <c r="W1" s="1"/>
    </row>
    <row r="2" spans="1:24" ht="20.25" customHeight="1" x14ac:dyDescent="0.6">
      <c r="B2" s="2" t="s">
        <v>1</v>
      </c>
      <c r="C2" s="3"/>
      <c r="D2" s="4"/>
      <c r="E2" s="4"/>
      <c r="F2" s="4"/>
      <c r="G2" s="5">
        <v>1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"/>
      <c r="V2" s="4"/>
      <c r="W2" s="3"/>
    </row>
    <row r="3" spans="1:24" ht="12" hidden="1" customHeight="1" x14ac:dyDescent="0.4">
      <c r="B3" s="319" t="s">
        <v>2</v>
      </c>
      <c r="C3" s="320"/>
      <c r="D3" s="320"/>
      <c r="E3" s="320"/>
      <c r="F3" s="320"/>
      <c r="G3" s="320"/>
      <c r="H3" s="321"/>
      <c r="I3" s="322">
        <v>43100</v>
      </c>
      <c r="J3" s="323"/>
      <c r="K3" s="323"/>
      <c r="L3" s="324"/>
      <c r="M3" s="7"/>
      <c r="N3" s="7"/>
      <c r="O3" s="7"/>
      <c r="P3" s="7"/>
      <c r="Q3" s="7"/>
      <c r="R3" s="7"/>
      <c r="S3" s="7"/>
      <c r="T3" s="7"/>
      <c r="U3" s="8"/>
      <c r="V3" s="9"/>
      <c r="W3" s="10"/>
    </row>
    <row r="4" spans="1:24" ht="20.25" customHeight="1" x14ac:dyDescent="0.35">
      <c r="A4" s="135"/>
      <c r="B4" s="11"/>
      <c r="C4" s="12"/>
      <c r="D4" s="12"/>
      <c r="E4" s="12"/>
      <c r="F4" s="12"/>
      <c r="G4" s="158">
        <v>1</v>
      </c>
      <c r="H4" s="158">
        <v>2</v>
      </c>
      <c r="I4" s="158">
        <v>3</v>
      </c>
      <c r="J4" s="158">
        <v>4</v>
      </c>
      <c r="K4" s="158">
        <v>5</v>
      </c>
      <c r="L4" s="158">
        <v>6</v>
      </c>
      <c r="M4" s="158">
        <v>7</v>
      </c>
      <c r="N4" s="158">
        <v>8</v>
      </c>
      <c r="O4" s="158">
        <v>9</v>
      </c>
      <c r="P4" s="158">
        <v>10</v>
      </c>
      <c r="Q4" s="158">
        <v>11</v>
      </c>
      <c r="R4" s="158">
        <v>12</v>
      </c>
      <c r="S4" s="12"/>
      <c r="T4" s="13"/>
      <c r="U4" s="8"/>
      <c r="V4" s="14"/>
      <c r="W4" s="12"/>
      <c r="X4" s="135"/>
    </row>
    <row r="5" spans="1:24" ht="6" customHeight="1" x14ac:dyDescent="0.35">
      <c r="A5" s="151"/>
      <c r="B5" s="163"/>
      <c r="C5" s="164"/>
      <c r="D5" s="164"/>
      <c r="E5" s="164"/>
      <c r="F5" s="209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257"/>
      <c r="T5" s="165"/>
      <c r="U5" s="166"/>
      <c r="V5" s="166"/>
      <c r="W5" s="166"/>
      <c r="X5" s="167"/>
    </row>
    <row r="6" spans="1:24" ht="40.5" customHeight="1" x14ac:dyDescent="0.35">
      <c r="A6" s="152"/>
      <c r="B6" s="168" t="s">
        <v>49</v>
      </c>
      <c r="C6" s="159">
        <f>D6-365</f>
        <v>41912.75</v>
      </c>
      <c r="D6" s="159">
        <f>E6-365-365/4</f>
        <v>42277.75</v>
      </c>
      <c r="E6" s="183">
        <f>I3-366</f>
        <v>42734</v>
      </c>
      <c r="F6" s="211"/>
      <c r="G6" s="160">
        <v>42370</v>
      </c>
      <c r="H6" s="160">
        <v>42401</v>
      </c>
      <c r="I6" s="160">
        <v>42430</v>
      </c>
      <c r="J6" s="160">
        <v>42461</v>
      </c>
      <c r="K6" s="160">
        <v>42491</v>
      </c>
      <c r="L6" s="160">
        <v>42522</v>
      </c>
      <c r="M6" s="160">
        <v>42552</v>
      </c>
      <c r="N6" s="160">
        <v>42583</v>
      </c>
      <c r="O6" s="160">
        <v>42614</v>
      </c>
      <c r="P6" s="160">
        <v>42644</v>
      </c>
      <c r="Q6" s="160">
        <v>42675</v>
      </c>
      <c r="R6" s="212">
        <v>42705</v>
      </c>
      <c r="S6" s="211"/>
      <c r="T6" s="237"/>
      <c r="U6" s="161"/>
      <c r="V6" s="161"/>
      <c r="W6" s="162"/>
      <c r="X6" s="152"/>
    </row>
    <row r="7" spans="1:24" ht="20.25" customHeight="1" x14ac:dyDescent="0.35">
      <c r="A7" s="153"/>
      <c r="B7" s="140" t="s">
        <v>31</v>
      </c>
      <c r="C7" s="18">
        <v>35367</v>
      </c>
      <c r="D7" s="18">
        <v>225560</v>
      </c>
      <c r="E7" s="184">
        <v>639256</v>
      </c>
      <c r="F7" s="153"/>
      <c r="G7" s="189">
        <v>43345</v>
      </c>
      <c r="H7" s="19">
        <v>58420</v>
      </c>
      <c r="I7" s="19">
        <v>97035</v>
      </c>
      <c r="J7" s="19">
        <v>83962</v>
      </c>
      <c r="K7" s="19">
        <v>60781</v>
      </c>
      <c r="L7" s="19">
        <v>42655</v>
      </c>
      <c r="M7" s="213">
        <v>6288</v>
      </c>
      <c r="N7" s="213">
        <v>51045</v>
      </c>
      <c r="O7" s="213">
        <v>3206</v>
      </c>
      <c r="P7" s="213">
        <v>19150</v>
      </c>
      <c r="Q7" s="213">
        <v>96725</v>
      </c>
      <c r="R7" s="213">
        <v>36469</v>
      </c>
      <c r="S7" s="153"/>
      <c r="T7" s="238"/>
      <c r="U7" s="20"/>
      <c r="V7" s="20"/>
      <c r="W7" s="143"/>
      <c r="X7" s="153"/>
    </row>
    <row r="8" spans="1:24" ht="20.25" customHeight="1" x14ac:dyDescent="0.35">
      <c r="A8" s="153"/>
      <c r="B8" s="140" t="s">
        <v>32</v>
      </c>
      <c r="C8" s="18">
        <v>11881</v>
      </c>
      <c r="D8" s="18">
        <v>138401</v>
      </c>
      <c r="E8" s="184">
        <v>331475</v>
      </c>
      <c r="F8" s="153"/>
      <c r="G8" s="189">
        <v>30465</v>
      </c>
      <c r="H8" s="19">
        <v>36793</v>
      </c>
      <c r="I8" s="19">
        <v>17765</v>
      </c>
      <c r="J8" s="19">
        <v>14564</v>
      </c>
      <c r="K8" s="19">
        <v>27058</v>
      </c>
      <c r="L8" s="19">
        <v>75198</v>
      </c>
      <c r="M8" s="213">
        <v>19502</v>
      </c>
      <c r="N8" s="213">
        <v>27226</v>
      </c>
      <c r="O8" s="213">
        <v>5640</v>
      </c>
      <c r="P8" s="213">
        <v>54823</v>
      </c>
      <c r="Q8" s="213">
        <v>40347</v>
      </c>
      <c r="R8" s="213">
        <v>5051</v>
      </c>
      <c r="S8" s="153"/>
      <c r="T8" s="238"/>
      <c r="U8" s="20"/>
      <c r="V8" s="20"/>
      <c r="W8" s="143"/>
      <c r="X8" s="153"/>
    </row>
    <row r="9" spans="1:24" ht="20.25" customHeight="1" x14ac:dyDescent="0.35">
      <c r="A9" s="153"/>
      <c r="B9" s="140" t="s">
        <v>9</v>
      </c>
      <c r="C9" s="22">
        <f t="shared" ref="C9:E9" si="0">C7-C8</f>
        <v>23486</v>
      </c>
      <c r="D9" s="22">
        <f t="shared" si="0"/>
        <v>87159</v>
      </c>
      <c r="E9" s="185">
        <f t="shared" si="0"/>
        <v>307781</v>
      </c>
      <c r="F9" s="153"/>
      <c r="G9" s="23">
        <f t="shared" ref="G9:R9" si="1">G7-G8</f>
        <v>12880</v>
      </c>
      <c r="H9" s="24">
        <f t="shared" si="1"/>
        <v>21627</v>
      </c>
      <c r="I9" s="24">
        <f t="shared" si="1"/>
        <v>79270</v>
      </c>
      <c r="J9" s="24">
        <f t="shared" si="1"/>
        <v>69398</v>
      </c>
      <c r="K9" s="24">
        <f t="shared" si="1"/>
        <v>33723</v>
      </c>
      <c r="L9" s="24">
        <f t="shared" si="1"/>
        <v>-32543</v>
      </c>
      <c r="M9" s="24">
        <f t="shared" si="1"/>
        <v>-13214</v>
      </c>
      <c r="N9" s="24">
        <f t="shared" si="1"/>
        <v>23819</v>
      </c>
      <c r="O9" s="24">
        <f t="shared" si="1"/>
        <v>-2434</v>
      </c>
      <c r="P9" s="24">
        <f t="shared" si="1"/>
        <v>-35673</v>
      </c>
      <c r="Q9" s="24">
        <f t="shared" si="1"/>
        <v>56378</v>
      </c>
      <c r="R9" s="25">
        <f t="shared" si="1"/>
        <v>31418</v>
      </c>
      <c r="S9" s="153"/>
      <c r="T9" s="238"/>
      <c r="U9" s="20"/>
      <c r="V9" s="20"/>
      <c r="W9" s="143"/>
      <c r="X9" s="153"/>
    </row>
    <row r="10" spans="1:24" ht="20.25" customHeight="1" x14ac:dyDescent="0.35">
      <c r="A10" s="154"/>
      <c r="B10" s="140" t="s">
        <v>10</v>
      </c>
      <c r="C10" s="26">
        <f t="shared" ref="C10:E10" si="2">C9/C7</f>
        <v>0.66406537167415958</v>
      </c>
      <c r="D10" s="26">
        <f t="shared" si="2"/>
        <v>0.38641159780102857</v>
      </c>
      <c r="E10" s="186">
        <f t="shared" si="2"/>
        <v>0.48146751849024488</v>
      </c>
      <c r="F10" s="154"/>
      <c r="G10" s="27">
        <f t="shared" ref="G10:R10" si="3">G9/G7</f>
        <v>0.29715076710116506</v>
      </c>
      <c r="H10" s="28">
        <f t="shared" si="3"/>
        <v>0.37019856213625468</v>
      </c>
      <c r="I10" s="28">
        <f t="shared" si="3"/>
        <v>0.81692172927294271</v>
      </c>
      <c r="J10" s="28">
        <f t="shared" si="3"/>
        <v>0.82654057788046975</v>
      </c>
      <c r="K10" s="28">
        <f t="shared" si="3"/>
        <v>0.55482798900972341</v>
      </c>
      <c r="L10" s="28">
        <f t="shared" si="3"/>
        <v>-0.76293517758762164</v>
      </c>
      <c r="M10" s="28">
        <f t="shared" si="3"/>
        <v>-2.1014631043256999</v>
      </c>
      <c r="N10" s="28">
        <f t="shared" si="3"/>
        <v>0.46662748555196393</v>
      </c>
      <c r="O10" s="28">
        <f t="shared" si="3"/>
        <v>-0.75920149719276353</v>
      </c>
      <c r="P10" s="28">
        <f t="shared" si="3"/>
        <v>-1.8628198433420367</v>
      </c>
      <c r="Q10" s="28">
        <f t="shared" si="3"/>
        <v>0.58286895838718011</v>
      </c>
      <c r="R10" s="29">
        <f t="shared" si="3"/>
        <v>0.86149880720612027</v>
      </c>
      <c r="S10" s="154"/>
      <c r="T10" s="239"/>
      <c r="U10" s="21"/>
      <c r="V10" s="30"/>
      <c r="W10" s="143"/>
      <c r="X10" s="154"/>
    </row>
    <row r="11" spans="1:24" ht="20.25" customHeight="1" x14ac:dyDescent="0.35">
      <c r="A11" s="153"/>
      <c r="B11" s="140" t="s">
        <v>33</v>
      </c>
      <c r="C11" s="18">
        <v>11594</v>
      </c>
      <c r="D11" s="18">
        <v>47857</v>
      </c>
      <c r="E11" s="184">
        <v>298981</v>
      </c>
      <c r="F11" s="153"/>
      <c r="G11" s="189">
        <v>17106</v>
      </c>
      <c r="H11" s="19">
        <v>20560</v>
      </c>
      <c r="I11" s="19">
        <v>20240</v>
      </c>
      <c r="J11" s="19">
        <v>18848</v>
      </c>
      <c r="K11" s="19">
        <v>20260</v>
      </c>
      <c r="L11" s="19">
        <v>23138</v>
      </c>
      <c r="M11" s="213">
        <v>23849</v>
      </c>
      <c r="N11" s="213">
        <v>23094</v>
      </c>
      <c r="O11" s="213">
        <v>26215</v>
      </c>
      <c r="P11" s="213">
        <v>32786</v>
      </c>
      <c r="Q11" s="213">
        <v>30013</v>
      </c>
      <c r="R11" s="213">
        <v>43126</v>
      </c>
      <c r="S11" s="153"/>
      <c r="T11" s="238"/>
      <c r="U11" s="20"/>
      <c r="V11" s="20"/>
      <c r="W11" s="143"/>
      <c r="X11" s="153"/>
    </row>
    <row r="12" spans="1:24" ht="20.25" customHeight="1" x14ac:dyDescent="0.35">
      <c r="A12" s="153"/>
      <c r="B12" s="140" t="s">
        <v>12</v>
      </c>
      <c r="C12" s="22">
        <f t="shared" ref="C12:E12" si="4">C9-C11</f>
        <v>11892</v>
      </c>
      <c r="D12" s="22">
        <f t="shared" si="4"/>
        <v>39302</v>
      </c>
      <c r="E12" s="185">
        <f t="shared" si="4"/>
        <v>8800</v>
      </c>
      <c r="F12" s="153"/>
      <c r="G12" s="23">
        <f t="shared" ref="G12:R12" si="5">G9-G11</f>
        <v>-4226</v>
      </c>
      <c r="H12" s="24">
        <f t="shared" si="5"/>
        <v>1067</v>
      </c>
      <c r="I12" s="24">
        <f t="shared" si="5"/>
        <v>59030</v>
      </c>
      <c r="J12" s="24">
        <f t="shared" si="5"/>
        <v>50550</v>
      </c>
      <c r="K12" s="24">
        <f t="shared" si="5"/>
        <v>13463</v>
      </c>
      <c r="L12" s="24">
        <f t="shared" si="5"/>
        <v>-55681</v>
      </c>
      <c r="M12" s="24">
        <f t="shared" si="5"/>
        <v>-37063</v>
      </c>
      <c r="N12" s="24">
        <f t="shared" si="5"/>
        <v>725</v>
      </c>
      <c r="O12" s="24">
        <f t="shared" si="5"/>
        <v>-28649</v>
      </c>
      <c r="P12" s="24">
        <f t="shared" si="5"/>
        <v>-68459</v>
      </c>
      <c r="Q12" s="24">
        <f t="shared" si="5"/>
        <v>26365</v>
      </c>
      <c r="R12" s="25">
        <f t="shared" si="5"/>
        <v>-11708</v>
      </c>
      <c r="S12" s="153"/>
      <c r="T12" s="238"/>
      <c r="U12" s="20"/>
      <c r="V12" s="20"/>
      <c r="W12" s="143"/>
      <c r="X12" s="153"/>
    </row>
    <row r="13" spans="1:24" ht="18" customHeight="1" x14ac:dyDescent="0.35">
      <c r="A13" s="154"/>
      <c r="B13" s="140" t="s">
        <v>13</v>
      </c>
      <c r="C13" s="26">
        <f t="shared" ref="C13:E13" si="6">C12/C7</f>
        <v>0.33624565272711848</v>
      </c>
      <c r="D13" s="26">
        <f t="shared" si="6"/>
        <v>0.17424188685937222</v>
      </c>
      <c r="E13" s="186">
        <f t="shared" si="6"/>
        <v>1.3766002978462463E-2</v>
      </c>
      <c r="F13" s="154"/>
      <c r="G13" s="31">
        <f t="shared" ref="G13:R13" si="7">G12/G7</f>
        <v>-9.7496827777136919E-2</v>
      </c>
      <c r="H13" s="31">
        <f t="shared" si="7"/>
        <v>1.8264293050325231E-2</v>
      </c>
      <c r="I13" s="31">
        <f t="shared" si="7"/>
        <v>0.6083371979182769</v>
      </c>
      <c r="J13" s="31">
        <f t="shared" si="7"/>
        <v>0.60205807389056953</v>
      </c>
      <c r="K13" s="31">
        <f t="shared" si="7"/>
        <v>0.22150013984633357</v>
      </c>
      <c r="L13" s="31">
        <f t="shared" si="7"/>
        <v>-1.3053803774469581</v>
      </c>
      <c r="M13" s="31">
        <f t="shared" si="7"/>
        <v>-5.8942430025445294</v>
      </c>
      <c r="N13" s="31">
        <f t="shared" si="7"/>
        <v>1.4203154079733568E-2</v>
      </c>
      <c r="O13" s="31">
        <f t="shared" si="7"/>
        <v>-8.9360573923892694</v>
      </c>
      <c r="P13" s="31">
        <f t="shared" si="7"/>
        <v>-3.5748825065274152</v>
      </c>
      <c r="Q13" s="31">
        <f t="shared" si="7"/>
        <v>0.27257689325407081</v>
      </c>
      <c r="R13" s="31">
        <f t="shared" si="7"/>
        <v>-0.32103978721654008</v>
      </c>
      <c r="S13" s="154"/>
      <c r="T13" s="31"/>
      <c r="U13" s="32"/>
      <c r="V13" s="31"/>
      <c r="W13" s="143"/>
      <c r="X13" s="154"/>
    </row>
    <row r="14" spans="1:24" ht="18" customHeight="1" x14ac:dyDescent="0.35">
      <c r="A14" s="154"/>
      <c r="B14" s="169"/>
      <c r="C14" s="34"/>
      <c r="D14" s="34"/>
      <c r="E14" s="187"/>
      <c r="F14" s="154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259"/>
      <c r="T14" s="35"/>
      <c r="U14" s="36"/>
      <c r="V14" s="36"/>
      <c r="W14" s="141"/>
      <c r="X14" s="154"/>
    </row>
    <row r="15" spans="1:24" ht="18" customHeight="1" x14ac:dyDescent="0.35">
      <c r="A15" s="154"/>
      <c r="B15" s="170"/>
      <c r="C15" s="15">
        <f>D15-365</f>
        <v>-1186.6416628020818</v>
      </c>
      <c r="D15" s="15">
        <f>E15-365-365/4</f>
        <v>-821.64166280208178</v>
      </c>
      <c r="E15" s="188">
        <f>I13-366</f>
        <v>-365.39166280208173</v>
      </c>
      <c r="F15" s="154"/>
      <c r="G15" s="160">
        <v>42736</v>
      </c>
      <c r="H15" s="137">
        <v>42767</v>
      </c>
      <c r="I15" s="137">
        <v>42795</v>
      </c>
      <c r="J15" s="137">
        <v>42826</v>
      </c>
      <c r="K15" s="137">
        <v>42856</v>
      </c>
      <c r="L15" s="137">
        <v>42887</v>
      </c>
      <c r="M15" s="137">
        <v>42917</v>
      </c>
      <c r="N15" s="137">
        <v>42948</v>
      </c>
      <c r="O15" s="137">
        <v>42979</v>
      </c>
      <c r="P15" s="137">
        <v>43009</v>
      </c>
      <c r="Q15" s="137">
        <v>43040</v>
      </c>
      <c r="R15" s="212">
        <v>43070</v>
      </c>
      <c r="S15" s="152"/>
      <c r="T15" s="240"/>
      <c r="U15" s="16"/>
      <c r="V15" s="16"/>
      <c r="W15" s="142"/>
      <c r="X15" s="154"/>
    </row>
    <row r="16" spans="1:24" ht="20.25" customHeight="1" x14ac:dyDescent="0.35">
      <c r="A16" s="154"/>
      <c r="B16" s="140" t="s">
        <v>7</v>
      </c>
      <c r="C16" s="18">
        <v>35367</v>
      </c>
      <c r="D16" s="18">
        <v>225560</v>
      </c>
      <c r="E16" s="184">
        <v>639256</v>
      </c>
      <c r="F16" s="154"/>
      <c r="G16" s="189">
        <v>141762</v>
      </c>
      <c r="H16" s="19">
        <v>61080</v>
      </c>
      <c r="I16" s="19">
        <v>110057</v>
      </c>
      <c r="J16" s="19">
        <v>55435</v>
      </c>
      <c r="K16" s="19">
        <v>78510</v>
      </c>
      <c r="L16" s="19">
        <v>47811</v>
      </c>
      <c r="M16" s="19">
        <v>52579</v>
      </c>
      <c r="N16" s="19">
        <v>110138</v>
      </c>
      <c r="O16" s="19">
        <v>79303</v>
      </c>
      <c r="P16" s="19">
        <v>109694</v>
      </c>
      <c r="Q16" s="19">
        <v>66048</v>
      </c>
      <c r="R16" s="213">
        <v>55528</v>
      </c>
      <c r="S16" s="153"/>
      <c r="T16" s="238"/>
      <c r="U16" s="20"/>
      <c r="V16" s="20"/>
      <c r="W16" s="143"/>
      <c r="X16" s="154"/>
    </row>
    <row r="17" spans="1:24" ht="20.25" customHeight="1" x14ac:dyDescent="0.35">
      <c r="A17" s="154"/>
      <c r="B17" s="140" t="s">
        <v>8</v>
      </c>
      <c r="C17" s="18">
        <v>11881</v>
      </c>
      <c r="D17" s="18">
        <v>138401</v>
      </c>
      <c r="E17" s="184">
        <v>331475</v>
      </c>
      <c r="F17" s="154"/>
      <c r="G17" s="189">
        <v>72809</v>
      </c>
      <c r="H17" s="19">
        <v>26455</v>
      </c>
      <c r="I17" s="19">
        <v>40707</v>
      </c>
      <c r="J17" s="19">
        <v>19326</v>
      </c>
      <c r="K17" s="19">
        <v>36585</v>
      </c>
      <c r="L17" s="19">
        <v>22898</v>
      </c>
      <c r="M17" s="19">
        <v>29408</v>
      </c>
      <c r="N17" s="19">
        <v>39891</v>
      </c>
      <c r="O17" s="19">
        <v>44527</v>
      </c>
      <c r="P17" s="19">
        <v>34195</v>
      </c>
      <c r="Q17" s="19">
        <v>28577</v>
      </c>
      <c r="R17" s="213">
        <v>26759</v>
      </c>
      <c r="S17" s="153"/>
      <c r="T17" s="238"/>
      <c r="U17" s="20"/>
      <c r="V17" s="20"/>
      <c r="W17" s="143"/>
      <c r="X17" s="154"/>
    </row>
    <row r="18" spans="1:24" ht="20.25" customHeight="1" x14ac:dyDescent="0.35">
      <c r="A18" s="154"/>
      <c r="B18" s="140" t="s">
        <v>9</v>
      </c>
      <c r="C18" s="22">
        <f t="shared" ref="C18:E18" si="8">C16-C17</f>
        <v>23486</v>
      </c>
      <c r="D18" s="22">
        <f t="shared" si="8"/>
        <v>87159</v>
      </c>
      <c r="E18" s="185">
        <f t="shared" si="8"/>
        <v>307781</v>
      </c>
      <c r="F18" s="154"/>
      <c r="G18" s="23">
        <f t="shared" ref="G18:R18" si="9">G16-G17</f>
        <v>68953</v>
      </c>
      <c r="H18" s="24">
        <f t="shared" si="9"/>
        <v>34625</v>
      </c>
      <c r="I18" s="24">
        <f t="shared" si="9"/>
        <v>69350</v>
      </c>
      <c r="J18" s="24">
        <f t="shared" si="9"/>
        <v>36109</v>
      </c>
      <c r="K18" s="24">
        <f t="shared" si="9"/>
        <v>41925</v>
      </c>
      <c r="L18" s="24">
        <f t="shared" si="9"/>
        <v>24913</v>
      </c>
      <c r="M18" s="24">
        <f t="shared" si="9"/>
        <v>23171</v>
      </c>
      <c r="N18" s="24">
        <f t="shared" si="9"/>
        <v>70247</v>
      </c>
      <c r="O18" s="24">
        <f t="shared" si="9"/>
        <v>34776</v>
      </c>
      <c r="P18" s="24">
        <f t="shared" si="9"/>
        <v>75499</v>
      </c>
      <c r="Q18" s="24">
        <f t="shared" si="9"/>
        <v>37471</v>
      </c>
      <c r="R18" s="25">
        <f t="shared" si="9"/>
        <v>28769</v>
      </c>
      <c r="S18" s="153"/>
      <c r="T18" s="238"/>
      <c r="U18" s="20"/>
      <c r="V18" s="20"/>
      <c r="W18" s="143"/>
      <c r="X18" s="154"/>
    </row>
    <row r="19" spans="1:24" ht="20.25" customHeight="1" x14ac:dyDescent="0.35">
      <c r="A19" s="154"/>
      <c r="B19" s="140" t="s">
        <v>10</v>
      </c>
      <c r="C19" s="26">
        <f t="shared" ref="C19:E19" si="10">C18/C16</f>
        <v>0.66406537167415958</v>
      </c>
      <c r="D19" s="26">
        <f t="shared" si="10"/>
        <v>0.38641159780102857</v>
      </c>
      <c r="E19" s="186">
        <f t="shared" si="10"/>
        <v>0.48146751849024488</v>
      </c>
      <c r="F19" s="154"/>
      <c r="G19" s="27">
        <f t="shared" ref="G19:R19" si="11">G18/G16</f>
        <v>0.48639974040998291</v>
      </c>
      <c r="H19" s="28">
        <f t="shared" si="11"/>
        <v>0.56687950229207595</v>
      </c>
      <c r="I19" s="28">
        <f t="shared" si="11"/>
        <v>0.6301280245690869</v>
      </c>
      <c r="J19" s="28">
        <f t="shared" si="11"/>
        <v>0.65137548480202034</v>
      </c>
      <c r="K19" s="28">
        <f t="shared" si="11"/>
        <v>0.53400840657241111</v>
      </c>
      <c r="L19" s="28">
        <f t="shared" si="11"/>
        <v>0.52107255652464912</v>
      </c>
      <c r="M19" s="28">
        <f t="shared" si="11"/>
        <v>0.44068924855931074</v>
      </c>
      <c r="N19" s="28">
        <f t="shared" si="11"/>
        <v>0.6378089306143202</v>
      </c>
      <c r="O19" s="28">
        <f t="shared" si="11"/>
        <v>0.43852061082178478</v>
      </c>
      <c r="P19" s="28">
        <f t="shared" si="11"/>
        <v>0.68826918518788627</v>
      </c>
      <c r="Q19" s="28">
        <f t="shared" si="11"/>
        <v>0.56732982073643412</v>
      </c>
      <c r="R19" s="29">
        <f t="shared" si="11"/>
        <v>0.51809897709263797</v>
      </c>
      <c r="S19" s="154"/>
      <c r="T19" s="239"/>
      <c r="U19" s="21"/>
      <c r="V19" s="30"/>
      <c r="W19" s="143"/>
      <c r="X19" s="154"/>
    </row>
    <row r="20" spans="1:24" ht="20.25" customHeight="1" x14ac:dyDescent="0.35">
      <c r="A20" s="154"/>
      <c r="B20" s="140" t="s">
        <v>11</v>
      </c>
      <c r="C20" s="18">
        <v>11594</v>
      </c>
      <c r="D20" s="18">
        <v>47857</v>
      </c>
      <c r="E20" s="184">
        <v>298981</v>
      </c>
      <c r="F20" s="154"/>
      <c r="G20" s="189">
        <v>33802</v>
      </c>
      <c r="H20" s="19">
        <v>41388</v>
      </c>
      <c r="I20" s="19">
        <v>50640</v>
      </c>
      <c r="J20" s="19">
        <v>46131</v>
      </c>
      <c r="K20" s="19">
        <v>40883</v>
      </c>
      <c r="L20" s="19">
        <v>51508</v>
      </c>
      <c r="M20" s="19">
        <v>51628</v>
      </c>
      <c r="N20" s="19">
        <v>46956</v>
      </c>
      <c r="O20" s="19">
        <v>50910</v>
      </c>
      <c r="P20" s="19">
        <v>53585</v>
      </c>
      <c r="Q20" s="19">
        <v>48223</v>
      </c>
      <c r="R20" s="213">
        <v>42805</v>
      </c>
      <c r="S20" s="153"/>
      <c r="T20" s="238"/>
      <c r="U20" s="20"/>
      <c r="V20" s="20"/>
      <c r="W20" s="143"/>
      <c r="X20" s="154"/>
    </row>
    <row r="21" spans="1:24" ht="20.25" customHeight="1" x14ac:dyDescent="0.35">
      <c r="A21" s="154"/>
      <c r="B21" s="140" t="s">
        <v>12</v>
      </c>
      <c r="C21" s="22">
        <f t="shared" ref="C21:E21" si="12">C18-C20</f>
        <v>11892</v>
      </c>
      <c r="D21" s="22">
        <f t="shared" si="12"/>
        <v>39302</v>
      </c>
      <c r="E21" s="185">
        <f t="shared" si="12"/>
        <v>8800</v>
      </c>
      <c r="F21" s="154"/>
      <c r="G21" s="23">
        <f t="shared" ref="G21:R21" si="13">G18-G20</f>
        <v>35151</v>
      </c>
      <c r="H21" s="24">
        <f t="shared" si="13"/>
        <v>-6763</v>
      </c>
      <c r="I21" s="24">
        <f t="shared" si="13"/>
        <v>18710</v>
      </c>
      <c r="J21" s="24">
        <f t="shared" si="13"/>
        <v>-10022</v>
      </c>
      <c r="K21" s="24">
        <f t="shared" si="13"/>
        <v>1042</v>
      </c>
      <c r="L21" s="24">
        <f t="shared" si="13"/>
        <v>-26595</v>
      </c>
      <c r="M21" s="24">
        <f t="shared" si="13"/>
        <v>-28457</v>
      </c>
      <c r="N21" s="24">
        <f t="shared" si="13"/>
        <v>23291</v>
      </c>
      <c r="O21" s="24">
        <f t="shared" si="13"/>
        <v>-16134</v>
      </c>
      <c r="P21" s="24">
        <f t="shared" si="13"/>
        <v>21914</v>
      </c>
      <c r="Q21" s="24">
        <f t="shared" si="13"/>
        <v>-10752</v>
      </c>
      <c r="R21" s="25">
        <f t="shared" si="13"/>
        <v>-14036</v>
      </c>
      <c r="S21" s="153"/>
      <c r="T21" s="238"/>
      <c r="U21" s="20"/>
      <c r="V21" s="20"/>
      <c r="W21" s="143"/>
      <c r="X21" s="154"/>
    </row>
    <row r="22" spans="1:24" ht="20.25" customHeight="1" x14ac:dyDescent="0.35">
      <c r="A22" s="154"/>
      <c r="B22" s="140" t="s">
        <v>13</v>
      </c>
      <c r="C22" s="26">
        <f t="shared" ref="C22:E22" si="14">C21/C16</f>
        <v>0.33624565272711848</v>
      </c>
      <c r="D22" s="26">
        <f t="shared" si="14"/>
        <v>0.17424188685937222</v>
      </c>
      <c r="E22" s="186">
        <f t="shared" si="14"/>
        <v>1.3766002978462463E-2</v>
      </c>
      <c r="F22" s="154"/>
      <c r="G22" s="31">
        <f t="shared" ref="G22:R22" si="15">G21/G16</f>
        <v>0.2479578448385322</v>
      </c>
      <c r="H22" s="31">
        <f t="shared" si="15"/>
        <v>-0.11072364112639162</v>
      </c>
      <c r="I22" s="31">
        <f t="shared" si="15"/>
        <v>0.17000281672224393</v>
      </c>
      <c r="J22" s="31">
        <f t="shared" si="15"/>
        <v>-0.18078831063407594</v>
      </c>
      <c r="K22" s="31">
        <f t="shared" si="15"/>
        <v>1.327219462488855E-2</v>
      </c>
      <c r="L22" s="31">
        <f t="shared" si="15"/>
        <v>-0.55625274518416268</v>
      </c>
      <c r="M22" s="31">
        <f t="shared" si="15"/>
        <v>-0.54122368245877628</v>
      </c>
      <c r="N22" s="31">
        <f t="shared" si="15"/>
        <v>0.21147106357478798</v>
      </c>
      <c r="O22" s="31">
        <f t="shared" si="15"/>
        <v>-0.20344753666317794</v>
      </c>
      <c r="P22" s="31">
        <f t="shared" si="15"/>
        <v>0.19977391653144203</v>
      </c>
      <c r="Q22" s="31">
        <f t="shared" si="15"/>
        <v>-0.16279069767441862</v>
      </c>
      <c r="R22" s="214">
        <f t="shared" si="15"/>
        <v>-0.25277337559429475</v>
      </c>
      <c r="S22" s="154"/>
      <c r="T22" s="31"/>
      <c r="U22" s="32"/>
      <c r="V22" s="31"/>
      <c r="W22" s="143"/>
      <c r="X22" s="154"/>
    </row>
    <row r="23" spans="1:24" ht="5.25" customHeight="1" x14ac:dyDescent="0.35">
      <c r="A23" s="154"/>
      <c r="B23" s="169"/>
      <c r="C23" s="34"/>
      <c r="D23" s="34"/>
      <c r="E23" s="187"/>
      <c r="F23" s="154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259"/>
      <c r="T23" s="35"/>
      <c r="U23" s="36"/>
      <c r="V23" s="36"/>
      <c r="W23" s="141"/>
      <c r="X23" s="154"/>
    </row>
    <row r="24" spans="1:24" ht="20.25" customHeight="1" x14ac:dyDescent="0.35">
      <c r="A24" s="154"/>
      <c r="B24" s="170"/>
      <c r="C24" s="15">
        <f>D24-365</f>
        <v>-1186.6416628020818</v>
      </c>
      <c r="D24" s="15">
        <f>E24-365-365/4</f>
        <v>-821.64166280208178</v>
      </c>
      <c r="E24" s="188">
        <f>I13-366</f>
        <v>-365.39166280208173</v>
      </c>
      <c r="F24" s="154"/>
      <c r="G24" s="160">
        <v>43101</v>
      </c>
      <c r="H24" s="138">
        <v>43132</v>
      </c>
      <c r="I24" s="137">
        <v>43160</v>
      </c>
      <c r="J24" s="138">
        <v>43191</v>
      </c>
      <c r="K24" s="137">
        <v>43221</v>
      </c>
      <c r="L24" s="138">
        <v>43252</v>
      </c>
      <c r="M24" s="137">
        <v>43282</v>
      </c>
      <c r="N24" s="138">
        <v>43313</v>
      </c>
      <c r="O24" s="137">
        <v>43344</v>
      </c>
      <c r="P24" s="138">
        <v>43374</v>
      </c>
      <c r="Q24" s="137">
        <v>43405</v>
      </c>
      <c r="R24" s="215">
        <v>43435</v>
      </c>
      <c r="S24" s="152"/>
      <c r="T24" s="240"/>
      <c r="U24" s="16"/>
      <c r="V24" s="16"/>
      <c r="W24" s="142"/>
      <c r="X24" s="154"/>
    </row>
    <row r="25" spans="1:24" ht="20.25" customHeight="1" x14ac:dyDescent="0.35">
      <c r="A25" s="154"/>
      <c r="B25" s="140" t="s">
        <v>66</v>
      </c>
      <c r="C25" s="18">
        <v>35367</v>
      </c>
      <c r="D25" s="18">
        <v>225560</v>
      </c>
      <c r="E25" s="184">
        <v>639256</v>
      </c>
      <c r="F25" s="154"/>
      <c r="G25" s="189">
        <v>83503</v>
      </c>
      <c r="H25" s="19">
        <v>101072</v>
      </c>
      <c r="I25" s="19">
        <v>47671</v>
      </c>
      <c r="J25" s="19">
        <v>63014</v>
      </c>
      <c r="K25" s="19">
        <v>75086</v>
      </c>
      <c r="L25" s="19">
        <v>114995</v>
      </c>
      <c r="M25" s="19">
        <v>70771</v>
      </c>
      <c r="N25" s="19">
        <v>112023</v>
      </c>
      <c r="O25" s="19">
        <v>64956</v>
      </c>
      <c r="P25" s="19">
        <v>76993</v>
      </c>
      <c r="Q25" s="19">
        <v>158261</v>
      </c>
      <c r="R25" s="213">
        <v>60764</v>
      </c>
      <c r="S25" s="153"/>
      <c r="T25" s="238"/>
      <c r="U25" s="20"/>
      <c r="V25" s="20"/>
      <c r="W25" s="143"/>
      <c r="X25" s="154"/>
    </row>
    <row r="26" spans="1:24" ht="20.25" customHeight="1" x14ac:dyDescent="0.35">
      <c r="A26" s="154"/>
      <c r="B26" s="140" t="s">
        <v>32</v>
      </c>
      <c r="C26" s="18">
        <v>11881</v>
      </c>
      <c r="D26" s="18">
        <v>138401</v>
      </c>
      <c r="E26" s="184">
        <v>331475</v>
      </c>
      <c r="F26" s="154"/>
      <c r="G26" s="189">
        <v>27259</v>
      </c>
      <c r="H26" s="19">
        <v>19357</v>
      </c>
      <c r="I26" s="19">
        <v>27344</v>
      </c>
      <c r="J26" s="19">
        <v>32702</v>
      </c>
      <c r="K26" s="19">
        <v>2825</v>
      </c>
      <c r="L26" s="19">
        <v>1674</v>
      </c>
      <c r="M26" s="19">
        <v>13010</v>
      </c>
      <c r="N26" s="19">
        <v>13511</v>
      </c>
      <c r="O26" s="19">
        <v>69440</v>
      </c>
      <c r="P26" s="19">
        <v>17599</v>
      </c>
      <c r="Q26" s="19">
        <v>55251</v>
      </c>
      <c r="R26" s="213">
        <v>16475</v>
      </c>
      <c r="S26" s="153"/>
      <c r="T26" s="238"/>
      <c r="U26" s="20"/>
      <c r="V26" s="20"/>
      <c r="W26" s="143"/>
      <c r="X26" s="154"/>
    </row>
    <row r="27" spans="1:24" ht="20.25" customHeight="1" x14ac:dyDescent="0.35">
      <c r="A27" s="154"/>
      <c r="B27" s="140" t="s">
        <v>9</v>
      </c>
      <c r="C27" s="22">
        <f t="shared" ref="C27:E27" si="16">C25-C26</f>
        <v>23486</v>
      </c>
      <c r="D27" s="22">
        <f t="shared" si="16"/>
        <v>87159</v>
      </c>
      <c r="E27" s="185">
        <f t="shared" si="16"/>
        <v>307781</v>
      </c>
      <c r="F27" s="154"/>
      <c r="G27" s="23">
        <f t="shared" ref="G27:R27" si="17">G25-G26</f>
        <v>56244</v>
      </c>
      <c r="H27" s="24">
        <f t="shared" si="17"/>
        <v>81715</v>
      </c>
      <c r="I27" s="24">
        <f t="shared" si="17"/>
        <v>20327</v>
      </c>
      <c r="J27" s="24">
        <f t="shared" si="17"/>
        <v>30312</v>
      </c>
      <c r="K27" s="24">
        <f t="shared" si="17"/>
        <v>72261</v>
      </c>
      <c r="L27" s="24">
        <f t="shared" si="17"/>
        <v>113321</v>
      </c>
      <c r="M27" s="24">
        <f t="shared" si="17"/>
        <v>57761</v>
      </c>
      <c r="N27" s="24">
        <f t="shared" si="17"/>
        <v>98512</v>
      </c>
      <c r="O27" s="24">
        <f t="shared" si="17"/>
        <v>-4484</v>
      </c>
      <c r="P27" s="24">
        <f t="shared" si="17"/>
        <v>59394</v>
      </c>
      <c r="Q27" s="24">
        <f t="shared" si="17"/>
        <v>103010</v>
      </c>
      <c r="R27" s="25">
        <f t="shared" si="17"/>
        <v>44289</v>
      </c>
      <c r="S27" s="153"/>
      <c r="T27" s="238"/>
      <c r="U27" s="20"/>
      <c r="V27" s="20"/>
      <c r="W27" s="143"/>
      <c r="X27" s="154"/>
    </row>
    <row r="28" spans="1:24" ht="20.25" customHeight="1" x14ac:dyDescent="0.35">
      <c r="A28" s="154"/>
      <c r="B28" s="140" t="s">
        <v>10</v>
      </c>
      <c r="C28" s="26">
        <f t="shared" ref="C28:E28" si="18">C27/C25</f>
        <v>0.66406537167415958</v>
      </c>
      <c r="D28" s="26">
        <f t="shared" si="18"/>
        <v>0.38641159780102857</v>
      </c>
      <c r="E28" s="186">
        <f t="shared" si="18"/>
        <v>0.48146751849024488</v>
      </c>
      <c r="F28" s="154"/>
      <c r="G28" s="27">
        <f t="shared" ref="G28:R28" si="19">G27/G25</f>
        <v>0.67355663868364013</v>
      </c>
      <c r="H28" s="28">
        <f t="shared" si="19"/>
        <v>0.80848306157986383</v>
      </c>
      <c r="I28" s="28">
        <f t="shared" si="19"/>
        <v>0.42640179564095571</v>
      </c>
      <c r="J28" s="28">
        <f t="shared" si="19"/>
        <v>0.48103596026279877</v>
      </c>
      <c r="K28" s="28">
        <f t="shared" si="19"/>
        <v>0.96237647497536161</v>
      </c>
      <c r="L28" s="28">
        <f t="shared" si="19"/>
        <v>0.98544284534110183</v>
      </c>
      <c r="M28" s="28">
        <f t="shared" si="19"/>
        <v>0.81616763928727865</v>
      </c>
      <c r="N28" s="28">
        <f t="shared" si="19"/>
        <v>0.87939083938119855</v>
      </c>
      <c r="O28" s="28">
        <f t="shared" si="19"/>
        <v>-6.9031344294599423E-2</v>
      </c>
      <c r="P28" s="28">
        <f t="shared" si="19"/>
        <v>0.77142077851233226</v>
      </c>
      <c r="Q28" s="28">
        <f t="shared" si="19"/>
        <v>0.65088682619217619</v>
      </c>
      <c r="R28" s="29">
        <f t="shared" si="19"/>
        <v>0.72886906721084854</v>
      </c>
      <c r="S28" s="154"/>
      <c r="T28" s="239"/>
      <c r="U28" s="21"/>
      <c r="V28" s="30"/>
      <c r="W28" s="143"/>
      <c r="X28" s="154"/>
    </row>
    <row r="29" spans="1:24" ht="20.25" customHeight="1" x14ac:dyDescent="0.35">
      <c r="A29" s="154"/>
      <c r="B29" s="140" t="s">
        <v>33</v>
      </c>
      <c r="C29" s="18">
        <v>11594</v>
      </c>
      <c r="D29" s="18">
        <v>47857</v>
      </c>
      <c r="E29" s="184">
        <v>298981</v>
      </c>
      <c r="F29" s="154"/>
      <c r="G29" s="189">
        <v>56563</v>
      </c>
      <c r="H29" s="19">
        <v>51056</v>
      </c>
      <c r="I29" s="19">
        <v>52638</v>
      </c>
      <c r="J29" s="19">
        <v>38381</v>
      </c>
      <c r="K29" s="19">
        <v>54763</v>
      </c>
      <c r="L29" s="19">
        <v>46893</v>
      </c>
      <c r="M29" s="19">
        <v>44958</v>
      </c>
      <c r="N29" s="19">
        <v>41815</v>
      </c>
      <c r="O29" s="19">
        <v>53597</v>
      </c>
      <c r="P29" s="19">
        <v>68914</v>
      </c>
      <c r="Q29" s="19">
        <v>49766</v>
      </c>
      <c r="R29" s="213">
        <v>46627</v>
      </c>
      <c r="S29" s="153"/>
      <c r="T29" s="238"/>
      <c r="U29" s="20"/>
      <c r="V29" s="20"/>
      <c r="W29" s="143"/>
      <c r="X29" s="154"/>
    </row>
    <row r="30" spans="1:24" ht="20.25" customHeight="1" x14ac:dyDescent="0.35">
      <c r="A30" s="154"/>
      <c r="B30" s="140" t="s">
        <v>12</v>
      </c>
      <c r="C30" s="22">
        <f t="shared" ref="C30:E30" si="20">C27-C29</f>
        <v>11892</v>
      </c>
      <c r="D30" s="22">
        <f t="shared" si="20"/>
        <v>39302</v>
      </c>
      <c r="E30" s="185">
        <f t="shared" si="20"/>
        <v>8800</v>
      </c>
      <c r="F30" s="154"/>
      <c r="G30" s="23">
        <f t="shared" ref="G30:R30" si="21">G27-G29</f>
        <v>-319</v>
      </c>
      <c r="H30" s="24">
        <f t="shared" si="21"/>
        <v>30659</v>
      </c>
      <c r="I30" s="24">
        <f t="shared" si="21"/>
        <v>-32311</v>
      </c>
      <c r="J30" s="24">
        <f t="shared" si="21"/>
        <v>-8069</v>
      </c>
      <c r="K30" s="24">
        <f t="shared" si="21"/>
        <v>17498</v>
      </c>
      <c r="L30" s="24">
        <f t="shared" si="21"/>
        <v>66428</v>
      </c>
      <c r="M30" s="24">
        <f t="shared" si="21"/>
        <v>12803</v>
      </c>
      <c r="N30" s="24">
        <f t="shared" si="21"/>
        <v>56697</v>
      </c>
      <c r="O30" s="24">
        <f t="shared" si="21"/>
        <v>-58081</v>
      </c>
      <c r="P30" s="24">
        <f t="shared" si="21"/>
        <v>-9520</v>
      </c>
      <c r="Q30" s="24">
        <f t="shared" si="21"/>
        <v>53244</v>
      </c>
      <c r="R30" s="25">
        <f t="shared" si="21"/>
        <v>-2338</v>
      </c>
      <c r="S30" s="153"/>
      <c r="T30" s="238"/>
      <c r="U30" s="20"/>
      <c r="V30" s="20"/>
      <c r="W30" s="143"/>
      <c r="X30" s="154"/>
    </row>
    <row r="31" spans="1:24" ht="20.25" customHeight="1" x14ac:dyDescent="0.35">
      <c r="A31" s="154"/>
      <c r="B31" s="140" t="s">
        <v>13</v>
      </c>
      <c r="C31" s="26">
        <f t="shared" ref="C31:E31" si="22">C30/C25</f>
        <v>0.33624565272711848</v>
      </c>
      <c r="D31" s="26">
        <f t="shared" si="22"/>
        <v>0.17424188685937222</v>
      </c>
      <c r="E31" s="186">
        <f t="shared" si="22"/>
        <v>1.3766002978462463E-2</v>
      </c>
      <c r="F31" s="154"/>
      <c r="G31" s="31">
        <f t="shared" ref="G31:R31" si="23">G30/G25</f>
        <v>-3.8202220279510914E-3</v>
      </c>
      <c r="H31" s="31">
        <f t="shared" si="23"/>
        <v>0.30333821434225106</v>
      </c>
      <c r="I31" s="31">
        <f t="shared" si="23"/>
        <v>-0.67779152944137944</v>
      </c>
      <c r="J31" s="31">
        <f t="shared" si="23"/>
        <v>-0.12805090932173802</v>
      </c>
      <c r="K31" s="31">
        <f t="shared" si="23"/>
        <v>0.23303944809951255</v>
      </c>
      <c r="L31" s="31">
        <f t="shared" si="23"/>
        <v>0.57765989825644593</v>
      </c>
      <c r="M31" s="31">
        <f t="shared" si="23"/>
        <v>0.18090743383589322</v>
      </c>
      <c r="N31" s="31">
        <f t="shared" si="23"/>
        <v>0.50611927907661824</v>
      </c>
      <c r="O31" s="31">
        <f t="shared" si="23"/>
        <v>-0.89415912309871293</v>
      </c>
      <c r="P31" s="31">
        <f t="shared" si="23"/>
        <v>-0.12364760432766615</v>
      </c>
      <c r="Q31" s="31">
        <f t="shared" si="23"/>
        <v>0.33643159085308444</v>
      </c>
      <c r="R31" s="214">
        <f t="shared" si="23"/>
        <v>-3.8476729642551513E-2</v>
      </c>
      <c r="S31" s="154"/>
      <c r="T31" s="31"/>
      <c r="U31" s="32"/>
      <c r="V31" s="31"/>
      <c r="W31" s="143"/>
      <c r="X31" s="154"/>
    </row>
    <row r="32" spans="1:24" ht="5.25" customHeight="1" x14ac:dyDescent="0.35">
      <c r="A32" s="154"/>
      <c r="B32" s="169"/>
      <c r="C32" s="34"/>
      <c r="D32" s="34"/>
      <c r="E32" s="187"/>
      <c r="F32" s="154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259"/>
      <c r="T32" s="35"/>
      <c r="U32" s="36"/>
      <c r="V32" s="36"/>
      <c r="W32" s="141"/>
      <c r="X32" s="154"/>
    </row>
    <row r="33" spans="1:43" ht="20.25" customHeight="1" x14ac:dyDescent="0.35">
      <c r="A33" s="152"/>
      <c r="B33" s="170"/>
      <c r="C33" s="15">
        <f>D33-365</f>
        <v>-1187.0799971832778</v>
      </c>
      <c r="D33" s="15">
        <f>E33-365-365/4</f>
        <v>-822.07999718327778</v>
      </c>
      <c r="E33" s="188">
        <f>I22-366</f>
        <v>-365.82999718327778</v>
      </c>
      <c r="F33" s="152"/>
      <c r="G33" s="160">
        <v>43466</v>
      </c>
      <c r="H33" s="137">
        <v>43497</v>
      </c>
      <c r="I33" s="137">
        <v>43525</v>
      </c>
      <c r="J33" s="137">
        <v>43556</v>
      </c>
      <c r="K33" s="137">
        <v>43586</v>
      </c>
      <c r="L33" s="137">
        <v>43617</v>
      </c>
      <c r="M33" s="137">
        <v>43647</v>
      </c>
      <c r="N33" s="137">
        <v>43678</v>
      </c>
      <c r="O33" s="137">
        <v>43709</v>
      </c>
      <c r="P33" s="137">
        <v>43739</v>
      </c>
      <c r="Q33" s="137">
        <v>43770</v>
      </c>
      <c r="R33" s="212">
        <v>43800</v>
      </c>
      <c r="S33" s="152"/>
      <c r="T33" s="240" t="s">
        <v>3</v>
      </c>
      <c r="U33" s="16" t="s">
        <v>4</v>
      </c>
      <c r="V33" s="16" t="s">
        <v>5</v>
      </c>
      <c r="W33" s="142" t="s">
        <v>6</v>
      </c>
      <c r="X33" s="152"/>
    </row>
    <row r="34" spans="1:43" ht="20.25" customHeight="1" x14ac:dyDescent="0.35">
      <c r="A34" s="153"/>
      <c r="B34" s="140" t="s">
        <v>7</v>
      </c>
      <c r="C34" s="18">
        <v>35367</v>
      </c>
      <c r="D34" s="18">
        <v>225560</v>
      </c>
      <c r="E34" s="184">
        <v>639256</v>
      </c>
      <c r="F34" s="153"/>
      <c r="G34" s="18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213"/>
      <c r="S34" s="153"/>
      <c r="T34" s="238">
        <f t="shared" ref="T34:T36" si="24">SUM(G34:R34)</f>
        <v>0</v>
      </c>
      <c r="U34" s="20">
        <v>1300000</v>
      </c>
      <c r="V34" s="20">
        <f t="shared" ref="V34:V36" si="25">U34/12*$G$2</f>
        <v>108333.33333333333</v>
      </c>
      <c r="W34" s="143">
        <f t="shared" ref="W34:W40" si="26">T34/V34</f>
        <v>0</v>
      </c>
      <c r="X34" s="153"/>
    </row>
    <row r="35" spans="1:43" ht="20.25" customHeight="1" x14ac:dyDescent="0.35">
      <c r="A35" s="153"/>
      <c r="B35" s="140" t="s">
        <v>8</v>
      </c>
      <c r="C35" s="18">
        <v>11881</v>
      </c>
      <c r="D35" s="18">
        <v>138401</v>
      </c>
      <c r="E35" s="184">
        <v>331475</v>
      </c>
      <c r="F35" s="153"/>
      <c r="G35" s="18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213"/>
      <c r="S35" s="153"/>
      <c r="T35" s="238">
        <f t="shared" si="24"/>
        <v>0</v>
      </c>
      <c r="U35" s="20">
        <f>U34-U36</f>
        <v>740000</v>
      </c>
      <c r="V35" s="20">
        <f t="shared" si="25"/>
        <v>61666.666666666664</v>
      </c>
      <c r="W35" s="143">
        <f t="shared" si="26"/>
        <v>0</v>
      </c>
      <c r="X35" s="153"/>
    </row>
    <row r="36" spans="1:43" ht="20.25" customHeight="1" x14ac:dyDescent="0.35">
      <c r="A36" s="153"/>
      <c r="B36" s="140" t="s">
        <v>9</v>
      </c>
      <c r="C36" s="22">
        <f t="shared" ref="C36:E36" si="27">C34-C35</f>
        <v>23486</v>
      </c>
      <c r="D36" s="22">
        <f t="shared" si="27"/>
        <v>87159</v>
      </c>
      <c r="E36" s="185">
        <f t="shared" si="27"/>
        <v>307781</v>
      </c>
      <c r="F36" s="153"/>
      <c r="G36" s="23">
        <f t="shared" ref="G36:R36" si="28">G34-G35</f>
        <v>0</v>
      </c>
      <c r="H36" s="24">
        <f t="shared" si="28"/>
        <v>0</v>
      </c>
      <c r="I36" s="24">
        <f t="shared" si="28"/>
        <v>0</v>
      </c>
      <c r="J36" s="24">
        <f t="shared" si="28"/>
        <v>0</v>
      </c>
      <c r="K36" s="24">
        <f t="shared" si="28"/>
        <v>0</v>
      </c>
      <c r="L36" s="24">
        <f t="shared" si="28"/>
        <v>0</v>
      </c>
      <c r="M36" s="24">
        <f t="shared" si="28"/>
        <v>0</v>
      </c>
      <c r="N36" s="24">
        <f t="shared" si="28"/>
        <v>0</v>
      </c>
      <c r="O36" s="24">
        <f t="shared" si="28"/>
        <v>0</v>
      </c>
      <c r="P36" s="24">
        <f t="shared" si="28"/>
        <v>0</v>
      </c>
      <c r="Q36" s="24">
        <f t="shared" si="28"/>
        <v>0</v>
      </c>
      <c r="R36" s="25">
        <f t="shared" si="28"/>
        <v>0</v>
      </c>
      <c r="S36" s="153"/>
      <c r="T36" s="238">
        <f t="shared" si="24"/>
        <v>0</v>
      </c>
      <c r="U36" s="20">
        <v>560000</v>
      </c>
      <c r="V36" s="20">
        <f t="shared" si="25"/>
        <v>46666.666666666664</v>
      </c>
      <c r="W36" s="143">
        <f t="shared" si="26"/>
        <v>0</v>
      </c>
      <c r="X36" s="153"/>
    </row>
    <row r="37" spans="1:43" ht="20.25" customHeight="1" x14ac:dyDescent="0.35">
      <c r="A37" s="154"/>
      <c r="B37" s="140" t="s">
        <v>10</v>
      </c>
      <c r="C37" s="26">
        <f t="shared" ref="C37:E37" si="29">C36/C34</f>
        <v>0.66406537167415958</v>
      </c>
      <c r="D37" s="26">
        <f t="shared" si="29"/>
        <v>0.38641159780102857</v>
      </c>
      <c r="E37" s="186">
        <f t="shared" si="29"/>
        <v>0.48146751849024488</v>
      </c>
      <c r="F37" s="154"/>
      <c r="G37" s="27" t="e">
        <f t="shared" ref="G37:R37" si="30">G36/G34</f>
        <v>#DIV/0!</v>
      </c>
      <c r="H37" s="28" t="e">
        <f t="shared" si="30"/>
        <v>#DIV/0!</v>
      </c>
      <c r="I37" s="28" t="e">
        <f t="shared" si="30"/>
        <v>#DIV/0!</v>
      </c>
      <c r="J37" s="28" t="e">
        <f t="shared" si="30"/>
        <v>#DIV/0!</v>
      </c>
      <c r="K37" s="28" t="e">
        <f t="shared" si="30"/>
        <v>#DIV/0!</v>
      </c>
      <c r="L37" s="28" t="e">
        <f t="shared" si="30"/>
        <v>#DIV/0!</v>
      </c>
      <c r="M37" s="28" t="e">
        <f t="shared" si="30"/>
        <v>#DIV/0!</v>
      </c>
      <c r="N37" s="28" t="e">
        <f t="shared" si="30"/>
        <v>#DIV/0!</v>
      </c>
      <c r="O37" s="28" t="e">
        <f t="shared" si="30"/>
        <v>#DIV/0!</v>
      </c>
      <c r="P37" s="28" t="e">
        <f t="shared" si="30"/>
        <v>#DIV/0!</v>
      </c>
      <c r="Q37" s="28" t="e">
        <f t="shared" si="30"/>
        <v>#DIV/0!</v>
      </c>
      <c r="R37" s="29" t="e">
        <f t="shared" si="30"/>
        <v>#DIV/0!</v>
      </c>
      <c r="S37" s="154"/>
      <c r="T37" s="239" t="e">
        <f t="shared" ref="T37:V37" si="31">T36/T34</f>
        <v>#DIV/0!</v>
      </c>
      <c r="U37" s="21">
        <f t="shared" si="31"/>
        <v>0.43076923076923079</v>
      </c>
      <c r="V37" s="30">
        <f t="shared" si="31"/>
        <v>0.43076923076923079</v>
      </c>
      <c r="W37" s="143" t="e">
        <f t="shared" si="26"/>
        <v>#DIV/0!</v>
      </c>
      <c r="X37" s="154"/>
    </row>
    <row r="38" spans="1:43" ht="20.25" customHeight="1" x14ac:dyDescent="0.35">
      <c r="A38" s="153"/>
      <c r="B38" s="140" t="s">
        <v>11</v>
      </c>
      <c r="C38" s="18">
        <v>11594</v>
      </c>
      <c r="D38" s="18">
        <v>47857</v>
      </c>
      <c r="E38" s="184">
        <v>298981</v>
      </c>
      <c r="F38" s="153"/>
      <c r="G38" s="18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13"/>
      <c r="S38" s="153"/>
      <c r="T38" s="238">
        <f t="shared" ref="T38:T39" si="32">SUM(G38:R38)</f>
        <v>0</v>
      </c>
      <c r="U38" s="20">
        <f>U36-U39</f>
        <v>400000</v>
      </c>
      <c r="V38" s="20">
        <f t="shared" ref="V38:V39" si="33">U38/12*$G$2</f>
        <v>33333.333333333336</v>
      </c>
      <c r="W38" s="143">
        <f t="shared" si="26"/>
        <v>0</v>
      </c>
      <c r="X38" s="153"/>
    </row>
    <row r="39" spans="1:43" ht="20.25" customHeight="1" x14ac:dyDescent="0.35">
      <c r="A39" s="153"/>
      <c r="B39" s="140" t="s">
        <v>12</v>
      </c>
      <c r="C39" s="22">
        <f t="shared" ref="C39:E39" si="34">C36-C38</f>
        <v>11892</v>
      </c>
      <c r="D39" s="22">
        <f t="shared" si="34"/>
        <v>39302</v>
      </c>
      <c r="E39" s="185">
        <f t="shared" si="34"/>
        <v>8800</v>
      </c>
      <c r="F39" s="153"/>
      <c r="G39" s="23">
        <f t="shared" ref="G39:R39" si="35">G36-G38</f>
        <v>0</v>
      </c>
      <c r="H39" s="24">
        <f t="shared" si="35"/>
        <v>0</v>
      </c>
      <c r="I39" s="24">
        <f t="shared" si="35"/>
        <v>0</v>
      </c>
      <c r="J39" s="24">
        <f t="shared" si="35"/>
        <v>0</v>
      </c>
      <c r="K39" s="24">
        <f t="shared" si="35"/>
        <v>0</v>
      </c>
      <c r="L39" s="24">
        <f t="shared" si="35"/>
        <v>0</v>
      </c>
      <c r="M39" s="24">
        <f t="shared" si="35"/>
        <v>0</v>
      </c>
      <c r="N39" s="24">
        <f t="shared" si="35"/>
        <v>0</v>
      </c>
      <c r="O39" s="24">
        <f t="shared" si="35"/>
        <v>0</v>
      </c>
      <c r="P39" s="24">
        <f t="shared" si="35"/>
        <v>0</v>
      </c>
      <c r="Q39" s="24">
        <f t="shared" si="35"/>
        <v>0</v>
      </c>
      <c r="R39" s="25">
        <f t="shared" si="35"/>
        <v>0</v>
      </c>
      <c r="S39" s="153"/>
      <c r="T39" s="238">
        <f t="shared" si="32"/>
        <v>0</v>
      </c>
      <c r="U39" s="20">
        <v>160000</v>
      </c>
      <c r="V39" s="20">
        <f t="shared" si="33"/>
        <v>13333.333333333334</v>
      </c>
      <c r="W39" s="143">
        <f t="shared" si="26"/>
        <v>0</v>
      </c>
      <c r="X39" s="153"/>
    </row>
    <row r="40" spans="1:43" ht="20.25" customHeight="1" x14ac:dyDescent="0.5">
      <c r="A40" s="154"/>
      <c r="B40" s="140" t="s">
        <v>13</v>
      </c>
      <c r="C40" s="26">
        <f t="shared" ref="C40:E40" si="36">C39/C34</f>
        <v>0.33624565272711848</v>
      </c>
      <c r="D40" s="26">
        <f t="shared" si="36"/>
        <v>0.17424188685937222</v>
      </c>
      <c r="E40" s="186">
        <f t="shared" si="36"/>
        <v>1.3766002978462463E-2</v>
      </c>
      <c r="F40" s="154"/>
      <c r="G40" s="31" t="e">
        <f t="shared" ref="G40:R40" si="37">G39/G34</f>
        <v>#DIV/0!</v>
      </c>
      <c r="H40" s="31" t="e">
        <f t="shared" si="37"/>
        <v>#DIV/0!</v>
      </c>
      <c r="I40" s="31" t="e">
        <f t="shared" si="37"/>
        <v>#DIV/0!</v>
      </c>
      <c r="J40" s="31" t="e">
        <f t="shared" si="37"/>
        <v>#DIV/0!</v>
      </c>
      <c r="K40" s="31" t="e">
        <f t="shared" si="37"/>
        <v>#DIV/0!</v>
      </c>
      <c r="L40" s="31" t="e">
        <f t="shared" si="37"/>
        <v>#DIV/0!</v>
      </c>
      <c r="M40" s="31" t="e">
        <f t="shared" si="37"/>
        <v>#DIV/0!</v>
      </c>
      <c r="N40" s="31" t="e">
        <f t="shared" si="37"/>
        <v>#DIV/0!</v>
      </c>
      <c r="O40" s="31" t="e">
        <f t="shared" si="37"/>
        <v>#DIV/0!</v>
      </c>
      <c r="P40" s="31" t="e">
        <f t="shared" si="37"/>
        <v>#DIV/0!</v>
      </c>
      <c r="Q40" s="31" t="e">
        <f t="shared" si="37"/>
        <v>#DIV/0!</v>
      </c>
      <c r="R40" s="214" t="e">
        <f t="shared" si="37"/>
        <v>#DIV/0!</v>
      </c>
      <c r="S40" s="154"/>
      <c r="T40" s="31" t="e">
        <f t="shared" ref="T40:V40" si="38">T39/T34</f>
        <v>#DIV/0!</v>
      </c>
      <c r="U40" s="32">
        <f t="shared" si="38"/>
        <v>0.12307692307692308</v>
      </c>
      <c r="V40" s="31">
        <f t="shared" si="38"/>
        <v>0.12307692307692308</v>
      </c>
      <c r="W40" s="143" t="e">
        <f t="shared" si="26"/>
        <v>#DIV/0!</v>
      </c>
      <c r="X40" s="154"/>
      <c r="AA40" s="276" t="s">
        <v>67</v>
      </c>
    </row>
    <row r="41" spans="1:43" ht="5.25" customHeight="1" x14ac:dyDescent="0.35">
      <c r="A41" s="154"/>
      <c r="B41" s="169"/>
      <c r="C41" s="34"/>
      <c r="D41" s="34"/>
      <c r="E41" s="187"/>
      <c r="F41" s="154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259"/>
      <c r="T41" s="35"/>
      <c r="U41" s="36"/>
      <c r="V41" s="36"/>
      <c r="W41" s="141"/>
      <c r="X41" s="154"/>
      <c r="Z41" s="154"/>
      <c r="AA41" s="169"/>
      <c r="AB41" s="154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259"/>
      <c r="AP41" s="35"/>
      <c r="AQ41" s="36"/>
    </row>
    <row r="42" spans="1:43" ht="30" customHeight="1" x14ac:dyDescent="0.4">
      <c r="A42" s="155"/>
      <c r="B42" s="171" t="s">
        <v>50</v>
      </c>
      <c r="C42" s="10"/>
      <c r="D42" s="10"/>
      <c r="E42" s="10"/>
      <c r="F42" s="155"/>
      <c r="G42" s="160">
        <v>42736</v>
      </c>
      <c r="H42" s="137">
        <v>42767</v>
      </c>
      <c r="I42" s="137">
        <v>42795</v>
      </c>
      <c r="J42" s="137">
        <v>42826</v>
      </c>
      <c r="K42" s="137">
        <v>42856</v>
      </c>
      <c r="L42" s="137">
        <v>42887</v>
      </c>
      <c r="M42" s="137">
        <v>42917</v>
      </c>
      <c r="N42" s="137">
        <v>42948</v>
      </c>
      <c r="O42" s="137">
        <v>42979</v>
      </c>
      <c r="P42" s="137">
        <v>43009</v>
      </c>
      <c r="Q42" s="137">
        <v>43040</v>
      </c>
      <c r="R42" s="212">
        <v>43070</v>
      </c>
      <c r="S42" s="260"/>
      <c r="T42" s="241"/>
      <c r="U42" s="36"/>
      <c r="V42" s="36"/>
      <c r="W42" s="141"/>
      <c r="X42" s="155"/>
      <c r="Z42" s="155"/>
      <c r="AA42" s="171" t="s">
        <v>50</v>
      </c>
      <c r="AB42" s="155"/>
      <c r="AC42" s="160">
        <v>42736</v>
      </c>
      <c r="AD42" s="137">
        <v>42767</v>
      </c>
      <c r="AE42" s="137">
        <v>42795</v>
      </c>
      <c r="AF42" s="137">
        <v>42826</v>
      </c>
      <c r="AG42" s="137">
        <v>42856</v>
      </c>
      <c r="AH42" s="137">
        <v>42887</v>
      </c>
      <c r="AI42" s="137">
        <v>42917</v>
      </c>
      <c r="AJ42" s="137">
        <v>42948</v>
      </c>
      <c r="AK42" s="137">
        <v>42979</v>
      </c>
      <c r="AL42" s="137">
        <v>43009</v>
      </c>
      <c r="AM42" s="137">
        <v>43040</v>
      </c>
      <c r="AN42" s="212">
        <v>43070</v>
      </c>
      <c r="AO42" s="260"/>
      <c r="AP42" s="241"/>
      <c r="AQ42" s="36"/>
    </row>
    <row r="43" spans="1:43" ht="25.5" customHeight="1" x14ac:dyDescent="0.4">
      <c r="A43" s="155"/>
      <c r="B43" s="171" t="s">
        <v>34</v>
      </c>
      <c r="C43" s="10"/>
      <c r="D43" s="10"/>
      <c r="E43" s="10"/>
      <c r="F43" s="155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260"/>
      <c r="T43" s="241"/>
      <c r="U43" s="83"/>
      <c r="V43" s="83"/>
      <c r="W43" s="141"/>
      <c r="X43" s="155"/>
      <c r="Z43" s="155"/>
      <c r="AA43" s="171" t="s">
        <v>34</v>
      </c>
      <c r="AB43" s="155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260"/>
      <c r="AP43" s="241"/>
      <c r="AQ43" s="83"/>
    </row>
    <row r="44" spans="1:43" ht="20.25" customHeight="1" x14ac:dyDescent="0.4">
      <c r="A44" s="155"/>
      <c r="B44" s="270" t="s">
        <v>54</v>
      </c>
      <c r="C44" s="10"/>
      <c r="D44" s="10"/>
      <c r="E44" s="10"/>
      <c r="F44" s="155"/>
      <c r="G44" s="190">
        <v>1888</v>
      </c>
      <c r="H44" s="93">
        <v>1867</v>
      </c>
      <c r="I44" s="93">
        <v>1849</v>
      </c>
      <c r="J44" s="93">
        <v>1389</v>
      </c>
      <c r="K44" s="93">
        <v>1021</v>
      </c>
      <c r="L44" s="93">
        <v>941</v>
      </c>
      <c r="M44" s="37">
        <v>823</v>
      </c>
      <c r="N44" s="37">
        <v>1024</v>
      </c>
      <c r="O44" s="37">
        <v>1187</v>
      </c>
      <c r="P44" s="37">
        <v>997</v>
      </c>
      <c r="Q44" s="37">
        <v>904</v>
      </c>
      <c r="R44" s="216">
        <v>606</v>
      </c>
      <c r="S44" s="260"/>
      <c r="T44" s="241">
        <f t="shared" ref="T44:T59" si="39">SUM(G44:R44)</f>
        <v>14496</v>
      </c>
      <c r="U44" s="83"/>
      <c r="V44" s="83"/>
      <c r="W44" s="141"/>
      <c r="X44" s="155"/>
      <c r="Z44" s="155"/>
      <c r="AA44" s="270" t="s">
        <v>54</v>
      </c>
      <c r="AB44" s="155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216"/>
      <c r="AO44" s="260"/>
      <c r="AP44" s="241">
        <f t="shared" ref="AP44:AP45" si="40">SUM(AC44:AN44)</f>
        <v>0</v>
      </c>
      <c r="AQ44" s="83"/>
    </row>
    <row r="45" spans="1:43" ht="20.25" customHeight="1" x14ac:dyDescent="0.4">
      <c r="A45" s="155"/>
      <c r="B45" s="140" t="s">
        <v>60</v>
      </c>
      <c r="C45" s="10"/>
      <c r="D45" s="10"/>
      <c r="E45" s="10"/>
      <c r="F45" s="155"/>
      <c r="G45" s="191">
        <v>51</v>
      </c>
      <c r="H45" s="96">
        <v>50</v>
      </c>
      <c r="I45" s="96">
        <v>46</v>
      </c>
      <c r="J45" s="93">
        <v>10</v>
      </c>
      <c r="K45" s="93">
        <v>14</v>
      </c>
      <c r="L45" s="93">
        <v>28</v>
      </c>
      <c r="M45" s="37">
        <v>18</v>
      </c>
      <c r="N45" s="37">
        <v>19</v>
      </c>
      <c r="O45" s="37">
        <v>41</v>
      </c>
      <c r="P45" s="37">
        <v>19</v>
      </c>
      <c r="Q45" s="37">
        <v>33</v>
      </c>
      <c r="R45" s="216">
        <v>19</v>
      </c>
      <c r="S45" s="260"/>
      <c r="T45" s="241">
        <f t="shared" si="39"/>
        <v>348</v>
      </c>
      <c r="U45" s="36"/>
      <c r="V45" s="36"/>
      <c r="W45" s="141"/>
      <c r="X45" s="155"/>
      <c r="Z45" s="155"/>
      <c r="AA45" s="140" t="s">
        <v>60</v>
      </c>
      <c r="AB45" s="155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216"/>
      <c r="AO45" s="260"/>
      <c r="AP45" s="241">
        <f t="shared" si="40"/>
        <v>0</v>
      </c>
      <c r="AQ45" s="36"/>
    </row>
    <row r="46" spans="1:43" ht="20.25" customHeight="1" x14ac:dyDescent="0.4">
      <c r="A46" s="155"/>
      <c r="B46" s="272" t="s">
        <v>39</v>
      </c>
      <c r="C46" s="10"/>
      <c r="D46" s="10"/>
      <c r="E46" s="10"/>
      <c r="F46" s="155"/>
      <c r="G46" s="89" t="s">
        <v>43</v>
      </c>
      <c r="H46" s="89">
        <v>18</v>
      </c>
      <c r="I46" s="89">
        <v>65</v>
      </c>
      <c r="J46" s="90">
        <v>62</v>
      </c>
      <c r="K46" s="90">
        <v>57</v>
      </c>
      <c r="L46" s="90">
        <v>65</v>
      </c>
      <c r="M46" s="90">
        <v>68</v>
      </c>
      <c r="N46" s="90">
        <v>65</v>
      </c>
      <c r="O46" s="90">
        <v>64</v>
      </c>
      <c r="P46" s="90">
        <v>62</v>
      </c>
      <c r="Q46" s="90">
        <v>59</v>
      </c>
      <c r="R46" s="217">
        <v>61</v>
      </c>
      <c r="S46" s="260"/>
      <c r="T46" s="242"/>
      <c r="U46" s="83"/>
      <c r="V46" s="83"/>
      <c r="W46" s="141"/>
      <c r="X46" s="155"/>
      <c r="Z46" s="155"/>
      <c r="AA46" s="272" t="s">
        <v>39</v>
      </c>
      <c r="AB46" s="155"/>
      <c r="AC46" s="89"/>
      <c r="AD46" s="89"/>
      <c r="AE46" s="89"/>
      <c r="AF46" s="90"/>
      <c r="AG46" s="90"/>
      <c r="AH46" s="90"/>
      <c r="AI46" s="90"/>
      <c r="AJ46" s="90"/>
      <c r="AK46" s="90"/>
      <c r="AL46" s="90"/>
      <c r="AM46" s="90"/>
      <c r="AN46" s="217"/>
      <c r="AO46" s="260"/>
      <c r="AP46" s="242"/>
      <c r="AQ46" s="83"/>
    </row>
    <row r="47" spans="1:43" ht="20.25" customHeight="1" x14ac:dyDescent="0.4">
      <c r="A47" s="155"/>
      <c r="B47" s="272" t="s">
        <v>40</v>
      </c>
      <c r="C47" s="10"/>
      <c r="D47" s="10"/>
      <c r="E47" s="10"/>
      <c r="F47" s="155"/>
      <c r="G47" s="89" t="s">
        <v>43</v>
      </c>
      <c r="H47" s="89">
        <v>10</v>
      </c>
      <c r="I47" s="89">
        <v>40</v>
      </c>
      <c r="J47" s="90">
        <v>30</v>
      </c>
      <c r="K47" s="90">
        <v>28</v>
      </c>
      <c r="L47" s="90">
        <v>13</v>
      </c>
      <c r="M47" s="90">
        <v>24</v>
      </c>
      <c r="N47" s="90">
        <v>32</v>
      </c>
      <c r="O47" s="90">
        <v>26</v>
      </c>
      <c r="P47" s="90">
        <v>27</v>
      </c>
      <c r="Q47" s="90">
        <v>27</v>
      </c>
      <c r="R47" s="217">
        <v>26</v>
      </c>
      <c r="S47" s="260"/>
      <c r="T47" s="242"/>
      <c r="U47" s="83"/>
      <c r="V47" s="83"/>
      <c r="W47" s="141"/>
      <c r="X47" s="155"/>
      <c r="Z47" s="155"/>
      <c r="AA47" s="272" t="s">
        <v>40</v>
      </c>
      <c r="AB47" s="155"/>
      <c r="AC47" s="89"/>
      <c r="AD47" s="89"/>
      <c r="AE47" s="89"/>
      <c r="AF47" s="90"/>
      <c r="AG47" s="90"/>
      <c r="AH47" s="90"/>
      <c r="AI47" s="90"/>
      <c r="AJ47" s="90"/>
      <c r="AK47" s="90"/>
      <c r="AL47" s="90"/>
      <c r="AM47" s="90"/>
      <c r="AN47" s="217"/>
      <c r="AO47" s="260"/>
      <c r="AP47" s="242"/>
      <c r="AQ47" s="83"/>
    </row>
    <row r="48" spans="1:43" ht="20.25" customHeight="1" thickBot="1" x14ac:dyDescent="0.45">
      <c r="A48" s="155"/>
      <c r="B48" s="173" t="s">
        <v>14</v>
      </c>
      <c r="C48" s="38"/>
      <c r="D48" s="38"/>
      <c r="E48" s="38"/>
      <c r="F48" s="155"/>
      <c r="G48" s="128"/>
      <c r="H48" s="128"/>
      <c r="I48" s="128"/>
      <c r="J48" s="129"/>
      <c r="K48" s="129"/>
      <c r="L48" s="129"/>
      <c r="M48" s="129"/>
      <c r="N48" s="129"/>
      <c r="O48" s="129"/>
      <c r="P48" s="129"/>
      <c r="Q48" s="129"/>
      <c r="R48" s="218"/>
      <c r="S48" s="261"/>
      <c r="T48" s="243">
        <f t="shared" si="39"/>
        <v>0</v>
      </c>
      <c r="U48" s="36"/>
      <c r="V48" s="36"/>
      <c r="W48" s="141"/>
      <c r="X48" s="155"/>
      <c r="Z48" s="155"/>
      <c r="AA48" s="173" t="s">
        <v>14</v>
      </c>
      <c r="AB48" s="155"/>
      <c r="AC48" s="128"/>
      <c r="AD48" s="128"/>
      <c r="AE48" s="128"/>
      <c r="AF48" s="129"/>
      <c r="AG48" s="129"/>
      <c r="AH48" s="129"/>
      <c r="AI48" s="129"/>
      <c r="AJ48" s="129"/>
      <c r="AK48" s="129"/>
      <c r="AL48" s="129"/>
      <c r="AM48" s="129"/>
      <c r="AN48" s="218"/>
      <c r="AO48" s="261"/>
      <c r="AP48" s="243">
        <f t="shared" ref="AP48" si="41">SUM(AC48:AN48)</f>
        <v>0</v>
      </c>
      <c r="AQ48" s="36"/>
    </row>
    <row r="49" spans="1:43" ht="25.5" customHeight="1" x14ac:dyDescent="0.4">
      <c r="A49" s="155"/>
      <c r="B49" s="171" t="s">
        <v>35</v>
      </c>
      <c r="C49" s="10"/>
      <c r="D49" s="10"/>
      <c r="E49" s="10"/>
      <c r="F49" s="155"/>
      <c r="G49" s="126"/>
      <c r="H49" s="126"/>
      <c r="I49" s="126"/>
      <c r="J49" s="127"/>
      <c r="K49" s="127"/>
      <c r="L49" s="127"/>
      <c r="M49" s="127"/>
      <c r="N49" s="127"/>
      <c r="O49" s="127"/>
      <c r="P49" s="127"/>
      <c r="Q49" s="127"/>
      <c r="R49" s="127"/>
      <c r="S49" s="261"/>
      <c r="T49" s="244"/>
      <c r="U49" s="83"/>
      <c r="V49" s="83"/>
      <c r="W49" s="141"/>
      <c r="X49" s="155"/>
      <c r="Z49" s="155"/>
      <c r="AA49" s="171" t="s">
        <v>35</v>
      </c>
      <c r="AB49" s="155"/>
      <c r="AC49" s="126"/>
      <c r="AD49" s="126"/>
      <c r="AE49" s="126"/>
      <c r="AF49" s="127"/>
      <c r="AG49" s="127"/>
      <c r="AH49" s="127"/>
      <c r="AI49" s="127"/>
      <c r="AJ49" s="127"/>
      <c r="AK49" s="127"/>
      <c r="AL49" s="127"/>
      <c r="AM49" s="127"/>
      <c r="AN49" s="127"/>
      <c r="AO49" s="261"/>
      <c r="AP49" s="244"/>
      <c r="AQ49" s="83"/>
    </row>
    <row r="50" spans="1:43" ht="20.25" customHeight="1" x14ac:dyDescent="0.4">
      <c r="A50" s="155"/>
      <c r="B50" s="271" t="s">
        <v>55</v>
      </c>
      <c r="C50" s="10"/>
      <c r="D50" s="10"/>
      <c r="E50" s="10"/>
      <c r="F50" s="155"/>
      <c r="G50" s="192">
        <v>165</v>
      </c>
      <c r="H50" s="94">
        <v>174</v>
      </c>
      <c r="I50" s="94">
        <v>287</v>
      </c>
      <c r="J50" s="97">
        <v>276</v>
      </c>
      <c r="K50" s="97">
        <v>278</v>
      </c>
      <c r="L50" s="97">
        <v>277</v>
      </c>
      <c r="M50" s="88">
        <v>247</v>
      </c>
      <c r="N50" s="88">
        <v>249</v>
      </c>
      <c r="O50" s="88">
        <v>250</v>
      </c>
      <c r="P50" s="88">
        <v>290</v>
      </c>
      <c r="Q50" s="88">
        <v>279</v>
      </c>
      <c r="R50" s="219">
        <v>177</v>
      </c>
      <c r="S50" s="260"/>
      <c r="T50" s="245">
        <f t="shared" si="39"/>
        <v>2949</v>
      </c>
      <c r="U50" s="36"/>
      <c r="V50" s="36"/>
      <c r="W50" s="141"/>
      <c r="X50" s="155"/>
      <c r="Z50" s="155"/>
      <c r="AA50" s="271" t="s">
        <v>55</v>
      </c>
      <c r="AB50" s="155"/>
      <c r="AC50" s="37"/>
      <c r="AD50" s="37"/>
      <c r="AE50" s="37"/>
      <c r="AF50" s="37"/>
      <c r="AG50" s="37"/>
      <c r="AH50" s="37"/>
      <c r="AI50" s="37"/>
      <c r="AJ50" s="88"/>
      <c r="AK50" s="88"/>
      <c r="AL50" s="88"/>
      <c r="AM50" s="88"/>
      <c r="AN50" s="219"/>
      <c r="AO50" s="260"/>
      <c r="AP50" s="245">
        <f t="shared" ref="AP50:AP52" si="42">SUM(AC50:AN50)</f>
        <v>0</v>
      </c>
      <c r="AQ50" s="36"/>
    </row>
    <row r="51" spans="1:43" ht="20.25" customHeight="1" x14ac:dyDescent="0.4">
      <c r="A51" s="155"/>
      <c r="B51" s="140" t="s">
        <v>62</v>
      </c>
      <c r="C51" s="10"/>
      <c r="D51" s="10"/>
      <c r="E51" s="10"/>
      <c r="F51" s="155"/>
      <c r="G51" s="192">
        <v>4</v>
      </c>
      <c r="H51" s="94">
        <v>0</v>
      </c>
      <c r="I51" s="94">
        <v>5</v>
      </c>
      <c r="J51" s="97">
        <v>0</v>
      </c>
      <c r="K51" s="97">
        <v>4</v>
      </c>
      <c r="L51" s="97">
        <v>8</v>
      </c>
      <c r="M51" s="88">
        <v>7</v>
      </c>
      <c r="N51" s="88">
        <v>12</v>
      </c>
      <c r="O51" s="88">
        <v>12</v>
      </c>
      <c r="P51" s="88">
        <v>26</v>
      </c>
      <c r="Q51" s="88">
        <v>16</v>
      </c>
      <c r="R51" s="219">
        <v>10</v>
      </c>
      <c r="S51" s="260"/>
      <c r="T51" s="245">
        <f t="shared" si="39"/>
        <v>104</v>
      </c>
      <c r="U51" s="36"/>
      <c r="V51" s="36"/>
      <c r="W51" s="141"/>
      <c r="X51" s="155"/>
      <c r="Z51" s="155"/>
      <c r="AA51" s="140" t="s">
        <v>62</v>
      </c>
      <c r="AB51" s="155"/>
      <c r="AC51" s="37"/>
      <c r="AD51" s="37"/>
      <c r="AE51" s="37"/>
      <c r="AF51" s="37"/>
      <c r="AG51" s="37"/>
      <c r="AH51" s="37"/>
      <c r="AI51" s="37"/>
      <c r="AJ51" s="88"/>
      <c r="AK51" s="88"/>
      <c r="AL51" s="88"/>
      <c r="AM51" s="88"/>
      <c r="AN51" s="219"/>
      <c r="AO51" s="260"/>
      <c r="AP51" s="245">
        <f t="shared" si="42"/>
        <v>0</v>
      </c>
      <c r="AQ51" s="36"/>
    </row>
    <row r="52" spans="1:43" ht="20.25" customHeight="1" thickBot="1" x14ac:dyDescent="0.45">
      <c r="A52" s="155"/>
      <c r="B52" s="173" t="s">
        <v>53</v>
      </c>
      <c r="C52" s="38"/>
      <c r="D52" s="38"/>
      <c r="E52" s="38"/>
      <c r="F52" s="155"/>
      <c r="G52" s="132">
        <v>722.82</v>
      </c>
      <c r="H52" s="132">
        <v>665.81</v>
      </c>
      <c r="I52" s="132">
        <v>916</v>
      </c>
      <c r="J52" s="133">
        <v>782</v>
      </c>
      <c r="K52" s="133">
        <v>956</v>
      </c>
      <c r="L52" s="133">
        <v>1702</v>
      </c>
      <c r="M52" s="133">
        <v>1464</v>
      </c>
      <c r="N52" s="133">
        <v>1143</v>
      </c>
      <c r="O52" s="133">
        <v>1050</v>
      </c>
      <c r="P52" s="133">
        <v>1152</v>
      </c>
      <c r="Q52" s="133">
        <v>1194</v>
      </c>
      <c r="R52" s="220">
        <v>787.62</v>
      </c>
      <c r="S52" s="261"/>
      <c r="T52" s="246">
        <f t="shared" ref="T52" si="43">SUM(G52:R52)</f>
        <v>12535.250000000002</v>
      </c>
      <c r="U52" s="83"/>
      <c r="V52" s="83"/>
      <c r="W52" s="141"/>
      <c r="X52" s="155"/>
      <c r="Z52" s="155"/>
      <c r="AA52" s="173" t="s">
        <v>53</v>
      </c>
      <c r="AB52" s="155"/>
      <c r="AC52" s="132"/>
      <c r="AD52" s="132"/>
      <c r="AE52" s="132"/>
      <c r="AF52" s="133"/>
      <c r="AG52" s="133"/>
      <c r="AH52" s="133"/>
      <c r="AI52" s="133"/>
      <c r="AJ52" s="133"/>
      <c r="AK52" s="133"/>
      <c r="AL52" s="133"/>
      <c r="AM52" s="133"/>
      <c r="AN52" s="220"/>
      <c r="AO52" s="261"/>
      <c r="AP52" s="246">
        <f t="shared" si="42"/>
        <v>0</v>
      </c>
      <c r="AQ52" s="83"/>
    </row>
    <row r="53" spans="1:43" ht="25.5" customHeight="1" x14ac:dyDescent="0.4">
      <c r="A53" s="155"/>
      <c r="B53" s="171" t="s">
        <v>41</v>
      </c>
      <c r="C53" s="10"/>
      <c r="D53" s="10"/>
      <c r="E53" s="10"/>
      <c r="F53" s="155"/>
      <c r="G53" s="130"/>
      <c r="H53" s="130"/>
      <c r="I53" s="130"/>
      <c r="J53" s="131"/>
      <c r="K53" s="131"/>
      <c r="L53" s="131"/>
      <c r="M53" s="131"/>
      <c r="N53" s="131"/>
      <c r="O53" s="131"/>
      <c r="P53" s="131"/>
      <c r="Q53" s="131"/>
      <c r="R53" s="131"/>
      <c r="S53" s="260"/>
      <c r="T53" s="242"/>
      <c r="U53" s="83"/>
      <c r="V53" s="83"/>
      <c r="W53" s="141"/>
      <c r="X53" s="155"/>
      <c r="Z53" s="155"/>
      <c r="AA53" s="171" t="s">
        <v>41</v>
      </c>
      <c r="AB53" s="155"/>
      <c r="AC53" s="130"/>
      <c r="AD53" s="130"/>
      <c r="AE53" s="130"/>
      <c r="AF53" s="131"/>
      <c r="AG53" s="131"/>
      <c r="AH53" s="131"/>
      <c r="AI53" s="131"/>
      <c r="AJ53" s="131"/>
      <c r="AK53" s="131"/>
      <c r="AL53" s="131"/>
      <c r="AM53" s="131"/>
      <c r="AN53" s="131"/>
      <c r="AO53" s="260"/>
      <c r="AP53" s="242"/>
      <c r="AQ53" s="83"/>
    </row>
    <row r="54" spans="1:43" ht="20.25" customHeight="1" x14ac:dyDescent="0.4">
      <c r="A54" s="155"/>
      <c r="B54" s="270" t="s">
        <v>51</v>
      </c>
      <c r="C54" s="10"/>
      <c r="D54" s="10"/>
      <c r="E54" s="10"/>
      <c r="F54" s="155"/>
      <c r="G54" s="193">
        <v>412</v>
      </c>
      <c r="H54" s="95">
        <v>438</v>
      </c>
      <c r="I54" s="95">
        <v>657</v>
      </c>
      <c r="J54" s="97">
        <v>424</v>
      </c>
      <c r="K54" s="97">
        <v>387</v>
      </c>
      <c r="L54" s="97">
        <v>632</v>
      </c>
      <c r="M54" s="88">
        <v>638</v>
      </c>
      <c r="N54" s="88">
        <v>289</v>
      </c>
      <c r="O54" s="88">
        <v>248</v>
      </c>
      <c r="P54" s="88">
        <v>331</v>
      </c>
      <c r="Q54" s="88">
        <v>457</v>
      </c>
      <c r="R54" s="219">
        <v>436</v>
      </c>
      <c r="S54" s="260"/>
      <c r="T54" s="242"/>
      <c r="U54" s="83"/>
      <c r="V54" s="83"/>
      <c r="W54" s="141"/>
      <c r="X54" s="155"/>
      <c r="Z54" s="155"/>
      <c r="AA54" s="270" t="s">
        <v>51</v>
      </c>
      <c r="AB54" s="155"/>
      <c r="AC54" s="37"/>
      <c r="AD54" s="37"/>
      <c r="AE54" s="37"/>
      <c r="AF54" s="37"/>
      <c r="AG54" s="37"/>
      <c r="AH54" s="37"/>
      <c r="AI54" s="37"/>
      <c r="AJ54" s="88"/>
      <c r="AK54" s="88"/>
      <c r="AL54" s="88"/>
      <c r="AM54" s="88"/>
      <c r="AN54" s="219"/>
      <c r="AO54" s="260"/>
      <c r="AP54" s="242"/>
      <c r="AQ54" s="83"/>
    </row>
    <row r="55" spans="1:43" ht="20.25" customHeight="1" thickBot="1" x14ac:dyDescent="0.45">
      <c r="A55" s="155"/>
      <c r="B55" s="175" t="s">
        <v>64</v>
      </c>
      <c r="C55" s="92"/>
      <c r="D55" s="92"/>
      <c r="E55" s="92"/>
      <c r="F55" s="155"/>
      <c r="G55" s="194">
        <v>17</v>
      </c>
      <c r="H55" s="101">
        <v>15</v>
      </c>
      <c r="I55" s="101">
        <v>19</v>
      </c>
      <c r="J55" s="102">
        <v>1</v>
      </c>
      <c r="K55" s="102">
        <v>12</v>
      </c>
      <c r="L55" s="102">
        <v>9</v>
      </c>
      <c r="M55" s="103">
        <v>12</v>
      </c>
      <c r="N55" s="103">
        <v>15</v>
      </c>
      <c r="O55" s="103">
        <v>2</v>
      </c>
      <c r="P55" s="103">
        <v>11</v>
      </c>
      <c r="Q55" s="103">
        <v>26</v>
      </c>
      <c r="R55" s="221">
        <v>9</v>
      </c>
      <c r="S55" s="260"/>
      <c r="T55" s="243"/>
      <c r="U55" s="83"/>
      <c r="V55" s="83"/>
      <c r="W55" s="141"/>
      <c r="X55" s="155"/>
      <c r="Z55" s="155"/>
      <c r="AA55" s="175" t="s">
        <v>64</v>
      </c>
      <c r="AB55" s="155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221"/>
      <c r="AO55" s="260"/>
      <c r="AP55" s="243"/>
      <c r="AQ55" s="83"/>
    </row>
    <row r="56" spans="1:43" ht="25.5" customHeight="1" thickBot="1" x14ac:dyDescent="0.45">
      <c r="A56" s="155"/>
      <c r="B56" s="168" t="s">
        <v>47</v>
      </c>
      <c r="C56" s="38"/>
      <c r="D56" s="38"/>
      <c r="E56" s="38"/>
      <c r="F56" s="155"/>
      <c r="G56" s="126"/>
      <c r="H56" s="126"/>
      <c r="I56" s="126"/>
      <c r="J56" s="127"/>
      <c r="K56" s="127"/>
      <c r="L56" s="127"/>
      <c r="M56" s="127"/>
      <c r="N56" s="127"/>
      <c r="O56" s="127"/>
      <c r="P56" s="127"/>
      <c r="Q56" s="127"/>
      <c r="R56" s="127"/>
      <c r="S56" s="261"/>
      <c r="T56" s="135"/>
      <c r="U56" s="41"/>
      <c r="V56" s="41"/>
      <c r="W56" s="144"/>
      <c r="X56" s="155"/>
      <c r="Z56" s="155"/>
      <c r="AA56" s="168" t="s">
        <v>47</v>
      </c>
      <c r="AB56" s="155"/>
      <c r="AC56" s="126"/>
      <c r="AD56" s="126"/>
      <c r="AE56" s="126"/>
      <c r="AF56" s="127"/>
      <c r="AG56" s="127"/>
      <c r="AH56" s="127"/>
      <c r="AI56" s="127"/>
      <c r="AJ56" s="127"/>
      <c r="AK56" s="127"/>
      <c r="AL56" s="127"/>
      <c r="AM56" s="127"/>
      <c r="AN56" s="127"/>
      <c r="AO56" s="261"/>
      <c r="AP56" s="135"/>
      <c r="AQ56" s="41"/>
    </row>
    <row r="57" spans="1:43" ht="20.25" customHeight="1" x14ac:dyDescent="0.4">
      <c r="A57" s="155"/>
      <c r="B57" s="174" t="s">
        <v>15</v>
      </c>
      <c r="C57" s="10"/>
      <c r="D57" s="10"/>
      <c r="E57" s="10"/>
      <c r="F57" s="155"/>
      <c r="G57" s="195">
        <f t="shared" ref="G57:R57" si="44">G54+G50+G44</f>
        <v>2465</v>
      </c>
      <c r="H57" s="87">
        <f t="shared" si="44"/>
        <v>2479</v>
      </c>
      <c r="I57" s="87">
        <f t="shared" si="44"/>
        <v>2793</v>
      </c>
      <c r="J57" s="87">
        <f t="shared" si="44"/>
        <v>2089</v>
      </c>
      <c r="K57" s="87">
        <f t="shared" si="44"/>
        <v>1686</v>
      </c>
      <c r="L57" s="87">
        <f t="shared" si="44"/>
        <v>1850</v>
      </c>
      <c r="M57" s="87">
        <f t="shared" si="44"/>
        <v>1708</v>
      </c>
      <c r="N57" s="87">
        <f t="shared" si="44"/>
        <v>1562</v>
      </c>
      <c r="O57" s="87">
        <f t="shared" si="44"/>
        <v>1685</v>
      </c>
      <c r="P57" s="87">
        <f t="shared" si="44"/>
        <v>1618</v>
      </c>
      <c r="Q57" s="87">
        <f t="shared" si="44"/>
        <v>1640</v>
      </c>
      <c r="R57" s="222">
        <f t="shared" si="44"/>
        <v>1219</v>
      </c>
      <c r="S57" s="260"/>
      <c r="T57" s="245">
        <f t="shared" si="39"/>
        <v>22794</v>
      </c>
      <c r="U57" s="36"/>
      <c r="V57" s="36"/>
      <c r="W57" s="141"/>
      <c r="X57" s="155"/>
      <c r="Z57" s="155"/>
      <c r="AA57" s="174" t="s">
        <v>15</v>
      </c>
      <c r="AB57" s="155"/>
      <c r="AC57" s="195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222"/>
      <c r="AO57" s="260"/>
      <c r="AP57" s="245">
        <f t="shared" ref="AP57:AP59" si="45">SUM(AC57:AN57)</f>
        <v>0</v>
      </c>
      <c r="AQ57" s="36"/>
    </row>
    <row r="58" spans="1:43" ht="20.25" customHeight="1" x14ac:dyDescent="0.4">
      <c r="A58" s="155"/>
      <c r="B58" s="140" t="s">
        <v>16</v>
      </c>
      <c r="C58" s="10"/>
      <c r="D58" s="10"/>
      <c r="E58" s="10"/>
      <c r="F58" s="155"/>
      <c r="G58" s="195">
        <f t="shared" ref="G58:R58" si="46">G45+G51+G55</f>
        <v>72</v>
      </c>
      <c r="H58" s="87">
        <f t="shared" si="46"/>
        <v>65</v>
      </c>
      <c r="I58" s="87">
        <f t="shared" si="46"/>
        <v>70</v>
      </c>
      <c r="J58" s="87">
        <f t="shared" si="46"/>
        <v>11</v>
      </c>
      <c r="K58" s="87">
        <f t="shared" si="46"/>
        <v>30</v>
      </c>
      <c r="L58" s="87">
        <f t="shared" si="46"/>
        <v>45</v>
      </c>
      <c r="M58" s="87">
        <f t="shared" si="46"/>
        <v>37</v>
      </c>
      <c r="N58" s="87">
        <f t="shared" si="46"/>
        <v>46</v>
      </c>
      <c r="O58" s="87">
        <f t="shared" si="46"/>
        <v>55</v>
      </c>
      <c r="P58" s="87">
        <f t="shared" si="46"/>
        <v>56</v>
      </c>
      <c r="Q58" s="87">
        <f t="shared" si="46"/>
        <v>75</v>
      </c>
      <c r="R58" s="222">
        <f t="shared" si="46"/>
        <v>38</v>
      </c>
      <c r="S58" s="260"/>
      <c r="T58" s="245">
        <f t="shared" si="39"/>
        <v>600</v>
      </c>
      <c r="U58" s="36"/>
      <c r="V58" s="36"/>
      <c r="W58" s="141"/>
      <c r="X58" s="155"/>
      <c r="Z58" s="155"/>
      <c r="AA58" s="140" t="s">
        <v>16</v>
      </c>
      <c r="AB58" s="155"/>
      <c r="AC58" s="195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222"/>
      <c r="AO58" s="260"/>
      <c r="AP58" s="245">
        <f t="shared" si="45"/>
        <v>0</v>
      </c>
      <c r="AQ58" s="36"/>
    </row>
    <row r="59" spans="1:43" ht="20.25" customHeight="1" x14ac:dyDescent="0.4">
      <c r="A59" s="155"/>
      <c r="B59" s="140" t="s">
        <v>17</v>
      </c>
      <c r="C59" s="10"/>
      <c r="D59" s="10"/>
      <c r="E59" s="10"/>
      <c r="F59" s="155"/>
      <c r="G59" s="196">
        <f>G52+G48</f>
        <v>722.82</v>
      </c>
      <c r="H59" s="125">
        <f t="shared" ref="H59:R59" si="47">H52+H48</f>
        <v>665.81</v>
      </c>
      <c r="I59" s="125">
        <f t="shared" si="47"/>
        <v>916</v>
      </c>
      <c r="J59" s="125">
        <f t="shared" si="47"/>
        <v>782</v>
      </c>
      <c r="K59" s="125">
        <f t="shared" si="47"/>
        <v>956</v>
      </c>
      <c r="L59" s="125">
        <f t="shared" si="47"/>
        <v>1702</v>
      </c>
      <c r="M59" s="125">
        <f t="shared" si="47"/>
        <v>1464</v>
      </c>
      <c r="N59" s="125">
        <f t="shared" si="47"/>
        <v>1143</v>
      </c>
      <c r="O59" s="125">
        <f t="shared" si="47"/>
        <v>1050</v>
      </c>
      <c r="P59" s="125">
        <f t="shared" si="47"/>
        <v>1152</v>
      </c>
      <c r="Q59" s="125">
        <f t="shared" si="47"/>
        <v>1194</v>
      </c>
      <c r="R59" s="223">
        <f t="shared" si="47"/>
        <v>787.62</v>
      </c>
      <c r="S59" s="261"/>
      <c r="T59" s="247">
        <f t="shared" si="39"/>
        <v>12535.250000000002</v>
      </c>
      <c r="U59" s="41"/>
      <c r="V59" s="41"/>
      <c r="W59" s="144"/>
      <c r="X59" s="155"/>
      <c r="Z59" s="155"/>
      <c r="AA59" s="140" t="s">
        <v>17</v>
      </c>
      <c r="AB59" s="155"/>
      <c r="AC59" s="196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223"/>
      <c r="AO59" s="261"/>
      <c r="AP59" s="247">
        <f t="shared" si="45"/>
        <v>0</v>
      </c>
      <c r="AQ59" s="41"/>
    </row>
    <row r="60" spans="1:43" ht="5.0999999999999996" customHeight="1" x14ac:dyDescent="0.35">
      <c r="A60" s="155"/>
      <c r="B60" s="169"/>
      <c r="C60" s="34"/>
      <c r="D60" s="34"/>
      <c r="E60" s="187"/>
      <c r="F60" s="155"/>
      <c r="G60" s="263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264"/>
      <c r="S60" s="261"/>
      <c r="T60" s="134"/>
      <c r="U60" s="36"/>
      <c r="V60" s="36"/>
      <c r="W60" s="141"/>
      <c r="X60" s="155"/>
      <c r="Z60" s="155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36"/>
    </row>
    <row r="61" spans="1:43" ht="30" customHeight="1" x14ac:dyDescent="0.4">
      <c r="A61" s="155"/>
      <c r="B61" s="171" t="s">
        <v>50</v>
      </c>
      <c r="C61" s="10"/>
      <c r="D61" s="10"/>
      <c r="E61" s="10"/>
      <c r="F61" s="155"/>
      <c r="G61" s="136">
        <v>43101</v>
      </c>
      <c r="H61" s="136">
        <v>43132</v>
      </c>
      <c r="I61" s="136">
        <v>43160</v>
      </c>
      <c r="J61" s="136">
        <v>43191</v>
      </c>
      <c r="K61" s="136">
        <v>43221</v>
      </c>
      <c r="L61" s="136">
        <v>43252</v>
      </c>
      <c r="M61" s="136">
        <v>43282</v>
      </c>
      <c r="N61" s="136">
        <v>43313</v>
      </c>
      <c r="O61" s="136">
        <v>43344</v>
      </c>
      <c r="P61" s="136">
        <v>43374</v>
      </c>
      <c r="Q61" s="136">
        <v>43405</v>
      </c>
      <c r="R61" s="224">
        <v>43435</v>
      </c>
      <c r="S61" s="261"/>
      <c r="T61" s="241"/>
      <c r="U61" s="36"/>
      <c r="V61" s="36"/>
      <c r="W61" s="141"/>
      <c r="X61" s="155"/>
      <c r="Z61" s="155"/>
      <c r="AA61" s="171" t="s">
        <v>50</v>
      </c>
      <c r="AB61" s="155"/>
      <c r="AC61" s="160">
        <v>43101</v>
      </c>
      <c r="AD61" s="160">
        <v>43132</v>
      </c>
      <c r="AE61" s="160">
        <v>43160</v>
      </c>
      <c r="AF61" s="160">
        <v>43191</v>
      </c>
      <c r="AG61" s="160">
        <v>43221</v>
      </c>
      <c r="AH61" s="160">
        <v>43252</v>
      </c>
      <c r="AI61" s="160">
        <v>43282</v>
      </c>
      <c r="AJ61" s="160">
        <v>43313</v>
      </c>
      <c r="AK61" s="160">
        <v>43344</v>
      </c>
      <c r="AL61" s="160">
        <v>43374</v>
      </c>
      <c r="AM61" s="160">
        <v>43405</v>
      </c>
      <c r="AN61" s="160">
        <v>43435</v>
      </c>
      <c r="AO61" s="261"/>
      <c r="AP61" s="241"/>
      <c r="AQ61" s="36"/>
    </row>
    <row r="62" spans="1:43" ht="25.5" customHeight="1" x14ac:dyDescent="0.4">
      <c r="A62" s="155"/>
      <c r="B62" s="171" t="s">
        <v>34</v>
      </c>
      <c r="C62" s="10"/>
      <c r="D62" s="10"/>
      <c r="E62" s="10"/>
      <c r="F62" s="155"/>
      <c r="G62" s="197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225"/>
      <c r="S62" s="260"/>
      <c r="T62" s="241"/>
      <c r="U62" s="83"/>
      <c r="V62" s="83"/>
      <c r="W62" s="141"/>
      <c r="X62" s="155"/>
      <c r="Z62" s="155"/>
      <c r="AA62" s="171" t="s">
        <v>34</v>
      </c>
      <c r="AB62" s="155"/>
      <c r="AC62" s="197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225"/>
      <c r="AO62" s="260"/>
      <c r="AP62" s="241"/>
      <c r="AQ62" s="83"/>
    </row>
    <row r="63" spans="1:43" ht="20.25" customHeight="1" x14ac:dyDescent="0.4">
      <c r="A63" s="155"/>
      <c r="B63" s="274" t="s">
        <v>44</v>
      </c>
      <c r="C63" s="10"/>
      <c r="D63" s="10"/>
      <c r="E63" s="10"/>
      <c r="F63" s="155"/>
      <c r="G63" s="198">
        <v>934</v>
      </c>
      <c r="H63" s="111">
        <v>866</v>
      </c>
      <c r="I63" s="111">
        <v>843</v>
      </c>
      <c r="J63" s="111">
        <v>828</v>
      </c>
      <c r="K63" s="111">
        <v>721</v>
      </c>
      <c r="L63" s="111">
        <v>659</v>
      </c>
      <c r="M63" s="111">
        <v>598</v>
      </c>
      <c r="N63" s="88">
        <v>683</v>
      </c>
      <c r="O63" s="88">
        <v>679</v>
      </c>
      <c r="P63" s="88">
        <v>599</v>
      </c>
      <c r="Q63" s="88">
        <v>447</v>
      </c>
      <c r="R63" s="219">
        <v>298</v>
      </c>
      <c r="S63" s="260"/>
      <c r="T63" s="241">
        <f t="shared" ref="T63:T64" si="48">SUM(G63:R63)</f>
        <v>8155</v>
      </c>
      <c r="U63" s="83"/>
      <c r="V63" s="83"/>
      <c r="W63" s="141"/>
      <c r="X63" s="155"/>
      <c r="Z63" s="155"/>
      <c r="AA63" s="274" t="s">
        <v>44</v>
      </c>
      <c r="AB63" s="155"/>
      <c r="AC63" s="198"/>
      <c r="AD63" s="111"/>
      <c r="AE63" s="111"/>
      <c r="AF63" s="111"/>
      <c r="AG63" s="111"/>
      <c r="AH63" s="111"/>
      <c r="AI63" s="111"/>
      <c r="AJ63" s="88"/>
      <c r="AK63" s="88"/>
      <c r="AL63" s="88"/>
      <c r="AM63" s="88"/>
      <c r="AN63" s="219"/>
      <c r="AO63" s="260"/>
      <c r="AP63" s="241">
        <f t="shared" ref="AP63:AP64" si="49">SUM(AC63:AN63)</f>
        <v>0</v>
      </c>
      <c r="AQ63" s="83"/>
    </row>
    <row r="64" spans="1:43" ht="20.25" customHeight="1" x14ac:dyDescent="0.4">
      <c r="A64" s="155"/>
      <c r="B64" s="140" t="s">
        <v>61</v>
      </c>
      <c r="C64" s="10"/>
      <c r="D64" s="10"/>
      <c r="E64" s="10"/>
      <c r="F64" s="155"/>
      <c r="G64" s="199">
        <v>41</v>
      </c>
      <c r="H64" s="117">
        <v>19</v>
      </c>
      <c r="I64" s="117">
        <v>25</v>
      </c>
      <c r="J64" s="118">
        <v>32</v>
      </c>
      <c r="K64" s="118">
        <v>40</v>
      </c>
      <c r="L64" s="118">
        <v>27</v>
      </c>
      <c r="M64" s="118">
        <v>14</v>
      </c>
      <c r="N64" s="86">
        <v>23</v>
      </c>
      <c r="O64" s="86">
        <v>29</v>
      </c>
      <c r="P64" s="86">
        <v>31</v>
      </c>
      <c r="Q64" s="86">
        <v>7</v>
      </c>
      <c r="R64" s="226" t="s">
        <v>58</v>
      </c>
      <c r="S64" s="260"/>
      <c r="T64" s="241">
        <f t="shared" si="48"/>
        <v>288</v>
      </c>
      <c r="U64" s="36"/>
      <c r="V64" s="36"/>
      <c r="W64" s="141"/>
      <c r="X64" s="155"/>
      <c r="Z64" s="155"/>
      <c r="AA64" s="140" t="s">
        <v>61</v>
      </c>
      <c r="AB64" s="155"/>
      <c r="AC64" s="199"/>
      <c r="AD64" s="117"/>
      <c r="AE64" s="117"/>
      <c r="AF64" s="118"/>
      <c r="AG64" s="118"/>
      <c r="AH64" s="118"/>
      <c r="AI64" s="118"/>
      <c r="AJ64" s="86"/>
      <c r="AK64" s="86"/>
      <c r="AL64" s="86"/>
      <c r="AM64" s="86"/>
      <c r="AN64" s="226"/>
      <c r="AO64" s="260"/>
      <c r="AP64" s="241">
        <f t="shared" si="49"/>
        <v>0</v>
      </c>
      <c r="AQ64" s="36"/>
    </row>
    <row r="65" spans="1:43" ht="20.25" customHeight="1" x14ac:dyDescent="0.4">
      <c r="A65" s="155"/>
      <c r="B65" s="272" t="s">
        <v>39</v>
      </c>
      <c r="C65" s="10"/>
      <c r="D65" s="10"/>
      <c r="E65" s="10"/>
      <c r="F65" s="155"/>
      <c r="G65" s="104">
        <v>169</v>
      </c>
      <c r="H65" s="104">
        <v>169</v>
      </c>
      <c r="I65" s="104" t="s">
        <v>57</v>
      </c>
      <c r="J65" s="105" t="s">
        <v>57</v>
      </c>
      <c r="K65" s="105">
        <v>147</v>
      </c>
      <c r="L65" s="105">
        <v>153</v>
      </c>
      <c r="M65" s="105" t="s">
        <v>59</v>
      </c>
      <c r="N65" s="90">
        <v>140</v>
      </c>
      <c r="O65" s="90">
        <v>129</v>
      </c>
      <c r="P65" s="90">
        <v>125</v>
      </c>
      <c r="Q65" s="90">
        <v>128</v>
      </c>
      <c r="R65" s="217" t="s">
        <v>59</v>
      </c>
      <c r="S65" s="260"/>
      <c r="T65" s="242"/>
      <c r="U65" s="83"/>
      <c r="V65" s="83"/>
      <c r="W65" s="141"/>
      <c r="X65" s="155"/>
      <c r="Z65" s="155"/>
      <c r="AA65" s="272" t="s">
        <v>39</v>
      </c>
      <c r="AB65" s="155"/>
      <c r="AC65" s="104"/>
      <c r="AD65" s="104"/>
      <c r="AE65" s="104"/>
      <c r="AF65" s="105"/>
      <c r="AG65" s="105"/>
      <c r="AH65" s="105"/>
      <c r="AI65" s="105"/>
      <c r="AJ65" s="90"/>
      <c r="AK65" s="90"/>
      <c r="AL65" s="90"/>
      <c r="AM65" s="90"/>
      <c r="AN65" s="217"/>
      <c r="AO65" s="260"/>
      <c r="AP65" s="242"/>
      <c r="AQ65" s="83"/>
    </row>
    <row r="66" spans="1:43" ht="20.25" customHeight="1" x14ac:dyDescent="0.4">
      <c r="A66" s="155"/>
      <c r="B66" s="272" t="s">
        <v>40</v>
      </c>
      <c r="C66" s="10"/>
      <c r="D66" s="10"/>
      <c r="E66" s="10"/>
      <c r="F66" s="155"/>
      <c r="G66" s="104">
        <v>27</v>
      </c>
      <c r="H66" s="104">
        <v>29</v>
      </c>
      <c r="I66" s="104" t="s">
        <v>56</v>
      </c>
      <c r="J66" s="105" t="s">
        <v>56</v>
      </c>
      <c r="K66" s="105" t="s">
        <v>58</v>
      </c>
      <c r="L66" s="105" t="s">
        <v>58</v>
      </c>
      <c r="M66" s="105" t="s">
        <v>59</v>
      </c>
      <c r="N66" s="90">
        <v>25</v>
      </c>
      <c r="O66" s="90">
        <v>29</v>
      </c>
      <c r="P66" s="90">
        <v>21</v>
      </c>
      <c r="Q66" s="90">
        <v>23</v>
      </c>
      <c r="R66" s="217" t="s">
        <v>59</v>
      </c>
      <c r="S66" s="260"/>
      <c r="T66" s="242"/>
      <c r="U66" s="83"/>
      <c r="V66" s="83"/>
      <c r="W66" s="141"/>
      <c r="X66" s="155"/>
      <c r="Z66" s="155"/>
      <c r="AA66" s="272" t="s">
        <v>40</v>
      </c>
      <c r="AB66" s="155"/>
      <c r="AC66" s="104"/>
      <c r="AD66" s="104"/>
      <c r="AE66" s="104"/>
      <c r="AF66" s="105"/>
      <c r="AG66" s="105"/>
      <c r="AH66" s="105"/>
      <c r="AI66" s="105"/>
      <c r="AJ66" s="90"/>
      <c r="AK66" s="90"/>
      <c r="AL66" s="90"/>
      <c r="AM66" s="90"/>
      <c r="AN66" s="217"/>
      <c r="AO66" s="260"/>
      <c r="AP66" s="242"/>
      <c r="AQ66" s="83"/>
    </row>
    <row r="67" spans="1:43" ht="20.25" customHeight="1" thickBot="1" x14ac:dyDescent="0.45">
      <c r="A67" s="155"/>
      <c r="B67" s="173" t="s">
        <v>14</v>
      </c>
      <c r="C67" s="38"/>
      <c r="D67" s="38"/>
      <c r="E67" s="38"/>
      <c r="F67" s="155"/>
      <c r="G67" s="106"/>
      <c r="H67" s="106"/>
      <c r="I67" s="106"/>
      <c r="J67" s="107"/>
      <c r="K67" s="107"/>
      <c r="L67" s="107"/>
      <c r="M67" s="107"/>
      <c r="N67" s="40"/>
      <c r="O67" s="40"/>
      <c r="P67" s="40"/>
      <c r="Q67" s="40"/>
      <c r="R67" s="227"/>
      <c r="S67" s="261"/>
      <c r="T67" s="243">
        <f t="shared" ref="T67" si="50">SUM(G67:R67)</f>
        <v>0</v>
      </c>
      <c r="U67" s="36"/>
      <c r="V67" s="36"/>
      <c r="W67" s="141"/>
      <c r="X67" s="155"/>
      <c r="Z67" s="155"/>
      <c r="AA67" s="173" t="s">
        <v>14</v>
      </c>
      <c r="AB67" s="155"/>
      <c r="AC67" s="106"/>
      <c r="AD67" s="106"/>
      <c r="AE67" s="106"/>
      <c r="AF67" s="107"/>
      <c r="AG67" s="107"/>
      <c r="AH67" s="107"/>
      <c r="AI67" s="107"/>
      <c r="AJ67" s="40"/>
      <c r="AK67" s="40"/>
      <c r="AL67" s="40"/>
      <c r="AM67" s="40"/>
      <c r="AN67" s="227"/>
      <c r="AO67" s="261"/>
      <c r="AP67" s="243">
        <f t="shared" ref="AP67" si="51">SUM(AC67:AN67)</f>
        <v>0</v>
      </c>
      <c r="AQ67" s="36"/>
    </row>
    <row r="68" spans="1:43" ht="25.5" customHeight="1" x14ac:dyDescent="0.4">
      <c r="A68" s="155"/>
      <c r="B68" s="171" t="s">
        <v>35</v>
      </c>
      <c r="C68" s="10"/>
      <c r="D68" s="10"/>
      <c r="E68" s="10"/>
      <c r="F68" s="155"/>
      <c r="G68" s="108"/>
      <c r="H68" s="108"/>
      <c r="I68" s="108"/>
      <c r="J68" s="109"/>
      <c r="K68" s="109"/>
      <c r="L68" s="109"/>
      <c r="M68" s="109"/>
      <c r="N68" s="85"/>
      <c r="O68" s="85"/>
      <c r="P68" s="85"/>
      <c r="Q68" s="85"/>
      <c r="R68" s="228"/>
      <c r="S68" s="261"/>
      <c r="T68" s="244"/>
      <c r="U68" s="83"/>
      <c r="V68" s="83"/>
      <c r="W68" s="141"/>
      <c r="X68" s="155"/>
      <c r="Z68" s="155"/>
      <c r="AA68" s="171" t="s">
        <v>35</v>
      </c>
      <c r="AB68" s="155"/>
      <c r="AC68" s="108"/>
      <c r="AD68" s="108"/>
      <c r="AE68" s="108"/>
      <c r="AF68" s="109"/>
      <c r="AG68" s="109"/>
      <c r="AH68" s="109"/>
      <c r="AI68" s="109"/>
      <c r="AJ68" s="85"/>
      <c r="AK68" s="85"/>
      <c r="AL68" s="85"/>
      <c r="AM68" s="85"/>
      <c r="AN68" s="228"/>
      <c r="AO68" s="261"/>
      <c r="AP68" s="244"/>
      <c r="AQ68" s="83"/>
    </row>
    <row r="69" spans="1:43" ht="20.25" customHeight="1" x14ac:dyDescent="0.4">
      <c r="A69" s="155"/>
      <c r="B69" s="275" t="s">
        <v>45</v>
      </c>
      <c r="C69" s="10"/>
      <c r="D69" s="10"/>
      <c r="E69" s="10"/>
      <c r="F69" s="155"/>
      <c r="G69" s="200">
        <v>321</v>
      </c>
      <c r="H69" s="110">
        <v>278</v>
      </c>
      <c r="I69" s="110">
        <v>288</v>
      </c>
      <c r="J69" s="111">
        <v>207</v>
      </c>
      <c r="K69" s="111">
        <v>232</v>
      </c>
      <c r="L69" s="111">
        <v>177</v>
      </c>
      <c r="M69" s="111">
        <v>197</v>
      </c>
      <c r="N69" s="88">
        <v>266</v>
      </c>
      <c r="O69" s="88">
        <v>288</v>
      </c>
      <c r="P69" s="88">
        <v>248</v>
      </c>
      <c r="Q69" s="88">
        <v>262</v>
      </c>
      <c r="R69" s="219">
        <v>325</v>
      </c>
      <c r="S69" s="260"/>
      <c r="T69" s="248">
        <f>SUM(G69:R69)</f>
        <v>3089</v>
      </c>
      <c r="U69" s="36"/>
      <c r="V69" s="36"/>
      <c r="W69" s="141"/>
      <c r="X69" s="155"/>
      <c r="Z69" s="155"/>
      <c r="AA69" s="275" t="s">
        <v>45</v>
      </c>
      <c r="AB69" s="155"/>
      <c r="AC69" s="200"/>
      <c r="AD69" s="110"/>
      <c r="AE69" s="110"/>
      <c r="AF69" s="111"/>
      <c r="AG69" s="111"/>
      <c r="AH69" s="111"/>
      <c r="AI69" s="111"/>
      <c r="AJ69" s="88"/>
      <c r="AK69" s="88"/>
      <c r="AL69" s="88"/>
      <c r="AM69" s="88"/>
      <c r="AN69" s="219"/>
      <c r="AO69" s="260"/>
      <c r="AP69" s="248">
        <f>SUM(AC69:AN69)</f>
        <v>0</v>
      </c>
      <c r="AQ69" s="36"/>
    </row>
    <row r="70" spans="1:43" ht="20.25" customHeight="1" x14ac:dyDescent="0.4">
      <c r="A70" s="155"/>
      <c r="B70" s="140" t="s">
        <v>63</v>
      </c>
      <c r="C70" s="10"/>
      <c r="D70" s="10"/>
      <c r="E70" s="10"/>
      <c r="F70" s="155"/>
      <c r="G70" s="200">
        <v>14</v>
      </c>
      <c r="H70" s="110">
        <v>6</v>
      </c>
      <c r="I70" s="110">
        <v>6</v>
      </c>
      <c r="J70" s="111">
        <v>6</v>
      </c>
      <c r="K70" s="111">
        <v>13</v>
      </c>
      <c r="L70" s="111">
        <v>3</v>
      </c>
      <c r="M70" s="111">
        <v>9</v>
      </c>
      <c r="N70" s="88">
        <v>14</v>
      </c>
      <c r="O70" s="88">
        <v>6</v>
      </c>
      <c r="P70" s="88">
        <v>7</v>
      </c>
      <c r="Q70" s="88">
        <v>8</v>
      </c>
      <c r="R70" s="219" t="s">
        <v>58</v>
      </c>
      <c r="S70" s="260"/>
      <c r="T70" s="241">
        <f>SUM(G70:R70)</f>
        <v>92</v>
      </c>
      <c r="U70" s="36"/>
      <c r="V70" s="36"/>
      <c r="W70" s="141"/>
      <c r="X70" s="155"/>
      <c r="Z70" s="155"/>
      <c r="AA70" s="140" t="s">
        <v>63</v>
      </c>
      <c r="AB70" s="155"/>
      <c r="AC70" s="200"/>
      <c r="AD70" s="110"/>
      <c r="AE70" s="110"/>
      <c r="AF70" s="111"/>
      <c r="AG70" s="111"/>
      <c r="AH70" s="111"/>
      <c r="AI70" s="111"/>
      <c r="AJ70" s="88"/>
      <c r="AK70" s="88"/>
      <c r="AL70" s="88"/>
      <c r="AM70" s="88"/>
      <c r="AN70" s="219"/>
      <c r="AO70" s="260"/>
      <c r="AP70" s="241">
        <f>SUM(AC70:AN70)</f>
        <v>0</v>
      </c>
      <c r="AQ70" s="36"/>
    </row>
    <row r="71" spans="1:43" ht="20.25" customHeight="1" thickBot="1" x14ac:dyDescent="0.45">
      <c r="A71" s="155"/>
      <c r="B71" s="273" t="s">
        <v>52</v>
      </c>
      <c r="C71" s="38"/>
      <c r="D71" s="38"/>
      <c r="E71" s="38"/>
      <c r="F71" s="155"/>
      <c r="G71" s="112">
        <v>1313</v>
      </c>
      <c r="H71" s="112">
        <v>1283</v>
      </c>
      <c r="I71" s="112">
        <v>1105</v>
      </c>
      <c r="J71" s="113">
        <v>719</v>
      </c>
      <c r="K71" s="113">
        <v>720</v>
      </c>
      <c r="L71" s="113">
        <v>541</v>
      </c>
      <c r="M71" s="113">
        <v>726</v>
      </c>
      <c r="N71" s="91">
        <v>697</v>
      </c>
      <c r="O71" s="91">
        <v>690</v>
      </c>
      <c r="P71" s="91">
        <v>676</v>
      </c>
      <c r="Q71" s="91">
        <v>783</v>
      </c>
      <c r="R71" s="229">
        <v>434</v>
      </c>
      <c r="S71" s="261"/>
      <c r="T71" s="243">
        <f>SUM(G71:R71)</f>
        <v>9687</v>
      </c>
      <c r="U71" s="83"/>
      <c r="V71" s="83"/>
      <c r="W71" s="141"/>
      <c r="X71" s="155"/>
      <c r="Z71" s="155"/>
      <c r="AA71" s="273" t="s">
        <v>52</v>
      </c>
      <c r="AB71" s="155"/>
      <c r="AC71" s="112"/>
      <c r="AD71" s="112"/>
      <c r="AE71" s="112"/>
      <c r="AF71" s="113"/>
      <c r="AG71" s="113"/>
      <c r="AH71" s="113"/>
      <c r="AI71" s="113"/>
      <c r="AJ71" s="91"/>
      <c r="AK71" s="91"/>
      <c r="AL71" s="91"/>
      <c r="AM71" s="91"/>
      <c r="AN71" s="229"/>
      <c r="AO71" s="261"/>
      <c r="AP71" s="243">
        <f>SUM(AC71:AN71)</f>
        <v>0</v>
      </c>
      <c r="AQ71" s="83"/>
    </row>
    <row r="72" spans="1:43" ht="25.5" customHeight="1" x14ac:dyDescent="0.4">
      <c r="A72" s="155"/>
      <c r="B72" s="171" t="s">
        <v>41</v>
      </c>
      <c r="C72" s="10"/>
      <c r="D72" s="10"/>
      <c r="E72" s="10"/>
      <c r="F72" s="155"/>
      <c r="G72" s="201"/>
      <c r="H72" s="114"/>
      <c r="I72" s="114"/>
      <c r="J72" s="111"/>
      <c r="K72" s="111"/>
      <c r="L72" s="111"/>
      <c r="M72" s="111"/>
      <c r="N72" s="88"/>
      <c r="O72" s="88"/>
      <c r="P72" s="88"/>
      <c r="Q72" s="88"/>
      <c r="R72" s="219"/>
      <c r="S72" s="260"/>
      <c r="T72" s="242"/>
      <c r="U72" s="83"/>
      <c r="V72" s="83"/>
      <c r="W72" s="141"/>
      <c r="X72" s="155"/>
      <c r="Z72" s="155"/>
      <c r="AA72" s="171" t="s">
        <v>41</v>
      </c>
      <c r="AB72" s="155"/>
      <c r="AC72" s="201"/>
      <c r="AD72" s="114"/>
      <c r="AE72" s="114"/>
      <c r="AF72" s="111"/>
      <c r="AG72" s="111"/>
      <c r="AH72" s="111"/>
      <c r="AI72" s="111"/>
      <c r="AJ72" s="88"/>
      <c r="AK72" s="88"/>
      <c r="AL72" s="88"/>
      <c r="AM72" s="88"/>
      <c r="AN72" s="219"/>
      <c r="AO72" s="260"/>
      <c r="AP72" s="242"/>
      <c r="AQ72" s="83"/>
    </row>
    <row r="73" spans="1:43" ht="20.25" customHeight="1" x14ac:dyDescent="0.4">
      <c r="A73" s="155"/>
      <c r="B73" s="274" t="s">
        <v>46</v>
      </c>
      <c r="C73" s="10"/>
      <c r="D73" s="10"/>
      <c r="E73" s="10"/>
      <c r="F73" s="155"/>
      <c r="G73" s="201">
        <v>284</v>
      </c>
      <c r="H73" s="114">
        <v>263</v>
      </c>
      <c r="I73" s="114">
        <v>447</v>
      </c>
      <c r="J73" s="111">
        <v>381</v>
      </c>
      <c r="K73" s="111">
        <v>411</v>
      </c>
      <c r="L73" s="111">
        <v>525</v>
      </c>
      <c r="M73" s="111">
        <v>575</v>
      </c>
      <c r="N73" s="88">
        <v>343</v>
      </c>
      <c r="O73" s="88">
        <v>337</v>
      </c>
      <c r="P73" s="88">
        <v>376</v>
      </c>
      <c r="Q73" s="88">
        <v>644</v>
      </c>
      <c r="R73" s="219">
        <v>466</v>
      </c>
      <c r="S73" s="260"/>
      <c r="T73" s="242"/>
      <c r="U73" s="83"/>
      <c r="V73" s="83"/>
      <c r="W73" s="141"/>
      <c r="X73" s="155"/>
      <c r="Z73" s="155"/>
      <c r="AA73" s="274" t="s">
        <v>46</v>
      </c>
      <c r="AB73" s="155"/>
      <c r="AC73" s="201"/>
      <c r="AD73" s="114"/>
      <c r="AE73" s="114"/>
      <c r="AF73" s="111"/>
      <c r="AG73" s="111"/>
      <c r="AH73" s="111"/>
      <c r="AI73" s="111"/>
      <c r="AJ73" s="88"/>
      <c r="AK73" s="88"/>
      <c r="AL73" s="88"/>
      <c r="AM73" s="88"/>
      <c r="AN73" s="219"/>
      <c r="AO73" s="260"/>
      <c r="AP73" s="242"/>
      <c r="AQ73" s="83"/>
    </row>
    <row r="74" spans="1:43" ht="20.25" customHeight="1" thickBot="1" x14ac:dyDescent="0.45">
      <c r="A74" s="155"/>
      <c r="B74" s="175" t="s">
        <v>65</v>
      </c>
      <c r="C74" s="92"/>
      <c r="D74" s="92"/>
      <c r="E74" s="92"/>
      <c r="F74" s="155"/>
      <c r="G74" s="202">
        <v>11</v>
      </c>
      <c r="H74" s="115">
        <v>4</v>
      </c>
      <c r="I74" s="115">
        <v>7</v>
      </c>
      <c r="J74" s="116">
        <v>18</v>
      </c>
      <c r="K74" s="116">
        <v>22</v>
      </c>
      <c r="L74" s="116">
        <v>12</v>
      </c>
      <c r="M74" s="116">
        <v>26</v>
      </c>
      <c r="N74" s="103">
        <v>9</v>
      </c>
      <c r="O74" s="103">
        <v>13</v>
      </c>
      <c r="P74" s="103">
        <v>8</v>
      </c>
      <c r="Q74" s="103">
        <v>14</v>
      </c>
      <c r="R74" s="221">
        <v>3</v>
      </c>
      <c r="S74" s="260"/>
      <c r="T74" s="242"/>
      <c r="U74" s="83"/>
      <c r="V74" s="83"/>
      <c r="W74" s="141"/>
      <c r="X74" s="155"/>
      <c r="Z74" s="155"/>
      <c r="AA74" s="175" t="s">
        <v>65</v>
      </c>
      <c r="AB74" s="155"/>
      <c r="AC74" s="202"/>
      <c r="AD74" s="115"/>
      <c r="AE74" s="115"/>
      <c r="AF74" s="116"/>
      <c r="AG74" s="116"/>
      <c r="AH74" s="116"/>
      <c r="AI74" s="116"/>
      <c r="AJ74" s="103"/>
      <c r="AK74" s="103"/>
      <c r="AL74" s="103"/>
      <c r="AM74" s="103"/>
      <c r="AN74" s="221"/>
      <c r="AO74" s="260"/>
      <c r="AP74" s="242"/>
      <c r="AQ74" s="83"/>
    </row>
    <row r="75" spans="1:43" ht="25.5" customHeight="1" thickBot="1" x14ac:dyDescent="0.45">
      <c r="A75" s="155"/>
      <c r="B75" s="168" t="s">
        <v>47</v>
      </c>
      <c r="C75" s="38"/>
      <c r="D75" s="38"/>
      <c r="E75" s="38"/>
      <c r="F75" s="155"/>
      <c r="G75" s="203"/>
      <c r="H75" s="99"/>
      <c r="I75" s="99"/>
      <c r="J75" s="100"/>
      <c r="K75" s="100"/>
      <c r="L75" s="100"/>
      <c r="M75" s="100"/>
      <c r="N75" s="100"/>
      <c r="O75" s="100"/>
      <c r="P75" s="100"/>
      <c r="Q75" s="100"/>
      <c r="R75" s="230"/>
      <c r="S75" s="261"/>
      <c r="T75" s="243"/>
      <c r="U75" s="41"/>
      <c r="V75" s="41"/>
      <c r="W75" s="144"/>
      <c r="X75" s="155"/>
      <c r="Z75" s="155"/>
      <c r="AA75" s="168" t="s">
        <v>47</v>
      </c>
      <c r="AB75" s="155"/>
      <c r="AC75" s="203"/>
      <c r="AD75" s="99"/>
      <c r="AE75" s="99"/>
      <c r="AF75" s="100"/>
      <c r="AG75" s="100"/>
      <c r="AH75" s="100"/>
      <c r="AI75" s="100"/>
      <c r="AJ75" s="100"/>
      <c r="AK75" s="100"/>
      <c r="AL75" s="100"/>
      <c r="AM75" s="100"/>
      <c r="AN75" s="230"/>
      <c r="AO75" s="261"/>
      <c r="AP75" s="243"/>
      <c r="AQ75" s="41"/>
    </row>
    <row r="76" spans="1:43" ht="20.25" customHeight="1" x14ac:dyDescent="0.4">
      <c r="A76" s="155"/>
      <c r="B76" s="174" t="s">
        <v>15</v>
      </c>
      <c r="C76" s="10"/>
      <c r="D76" s="10"/>
      <c r="E76" s="10"/>
      <c r="F76" s="155"/>
      <c r="G76" s="195">
        <f t="shared" ref="G76:R76" si="52">G73+G69+G63</f>
        <v>1539</v>
      </c>
      <c r="H76" s="87">
        <f t="shared" si="52"/>
        <v>1407</v>
      </c>
      <c r="I76" s="87">
        <f t="shared" si="52"/>
        <v>1578</v>
      </c>
      <c r="J76" s="87">
        <f t="shared" si="52"/>
        <v>1416</v>
      </c>
      <c r="K76" s="87">
        <f t="shared" si="52"/>
        <v>1364</v>
      </c>
      <c r="L76" s="87">
        <f t="shared" si="52"/>
        <v>1361</v>
      </c>
      <c r="M76" s="87">
        <f t="shared" si="52"/>
        <v>1370</v>
      </c>
      <c r="N76" s="87">
        <f t="shared" si="52"/>
        <v>1292</v>
      </c>
      <c r="O76" s="87">
        <f t="shared" si="52"/>
        <v>1304</v>
      </c>
      <c r="P76" s="87">
        <f t="shared" si="52"/>
        <v>1223</v>
      </c>
      <c r="Q76" s="87">
        <f t="shared" si="52"/>
        <v>1353</v>
      </c>
      <c r="R76" s="222">
        <f t="shared" si="52"/>
        <v>1089</v>
      </c>
      <c r="S76" s="260"/>
      <c r="T76" s="248">
        <f>SUM(G76:R76)</f>
        <v>16296</v>
      </c>
      <c r="U76" s="36"/>
      <c r="V76" s="36"/>
      <c r="W76" s="141"/>
      <c r="X76" s="155"/>
      <c r="Z76" s="155"/>
      <c r="AA76" s="174" t="s">
        <v>15</v>
      </c>
      <c r="AB76" s="155"/>
      <c r="AC76" s="195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222"/>
      <c r="AO76" s="260"/>
      <c r="AP76" s="248">
        <f>SUM(AC76:AN76)</f>
        <v>0</v>
      </c>
      <c r="AQ76" s="36"/>
    </row>
    <row r="77" spans="1:43" ht="20.25" customHeight="1" x14ac:dyDescent="0.4">
      <c r="A77" s="155"/>
      <c r="B77" s="140" t="s">
        <v>16</v>
      </c>
      <c r="C77" s="10"/>
      <c r="D77" s="10"/>
      <c r="E77" s="10"/>
      <c r="F77" s="155"/>
      <c r="G77" s="204">
        <f t="shared" ref="G77:R77" si="53">G64+G70+G74</f>
        <v>66</v>
      </c>
      <c r="H77" s="39">
        <f t="shared" si="53"/>
        <v>29</v>
      </c>
      <c r="I77" s="39">
        <f t="shared" si="53"/>
        <v>38</v>
      </c>
      <c r="J77" s="39">
        <f t="shared" si="53"/>
        <v>56</v>
      </c>
      <c r="K77" s="39">
        <f t="shared" si="53"/>
        <v>75</v>
      </c>
      <c r="L77" s="39">
        <f t="shared" si="53"/>
        <v>42</v>
      </c>
      <c r="M77" s="39">
        <f t="shared" si="53"/>
        <v>49</v>
      </c>
      <c r="N77" s="39">
        <f t="shared" si="53"/>
        <v>46</v>
      </c>
      <c r="O77" s="39">
        <f t="shared" si="53"/>
        <v>48</v>
      </c>
      <c r="P77" s="39">
        <f t="shared" si="53"/>
        <v>46</v>
      </c>
      <c r="Q77" s="39">
        <f t="shared" si="53"/>
        <v>29</v>
      </c>
      <c r="R77" s="231" t="e">
        <f t="shared" si="53"/>
        <v>#VALUE!</v>
      </c>
      <c r="S77" s="260"/>
      <c r="T77" s="241" t="e">
        <f>SUM(G77:R77)</f>
        <v>#VALUE!</v>
      </c>
      <c r="U77" s="36"/>
      <c r="V77" s="36"/>
      <c r="W77" s="141"/>
      <c r="X77" s="155"/>
      <c r="Z77" s="155"/>
      <c r="AA77" s="140" t="s">
        <v>16</v>
      </c>
      <c r="AB77" s="155"/>
      <c r="AC77" s="204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231"/>
      <c r="AO77" s="260"/>
      <c r="AP77" s="241">
        <f>SUM(AC77:AN77)</f>
        <v>0</v>
      </c>
      <c r="AQ77" s="36"/>
    </row>
    <row r="78" spans="1:43" ht="20.25" customHeight="1" x14ac:dyDescent="0.4">
      <c r="A78" s="155"/>
      <c r="B78" s="140" t="s">
        <v>17</v>
      </c>
      <c r="C78" s="10"/>
      <c r="D78" s="10"/>
      <c r="E78" s="10"/>
      <c r="F78" s="155"/>
      <c r="G78" s="267">
        <f t="shared" ref="G78:R78" si="54">G71+G67</f>
        <v>1313</v>
      </c>
      <c r="H78" s="268">
        <f t="shared" si="54"/>
        <v>1283</v>
      </c>
      <c r="I78" s="268">
        <f t="shared" si="54"/>
        <v>1105</v>
      </c>
      <c r="J78" s="268">
        <f t="shared" si="54"/>
        <v>719</v>
      </c>
      <c r="K78" s="268">
        <f t="shared" si="54"/>
        <v>720</v>
      </c>
      <c r="L78" s="268">
        <f t="shared" si="54"/>
        <v>541</v>
      </c>
      <c r="M78" s="268">
        <f t="shared" si="54"/>
        <v>726</v>
      </c>
      <c r="N78" s="268">
        <f t="shared" si="54"/>
        <v>697</v>
      </c>
      <c r="O78" s="268">
        <f t="shared" si="54"/>
        <v>690</v>
      </c>
      <c r="P78" s="268">
        <f t="shared" si="54"/>
        <v>676</v>
      </c>
      <c r="Q78" s="268">
        <f t="shared" si="54"/>
        <v>783</v>
      </c>
      <c r="R78" s="269">
        <f t="shared" si="54"/>
        <v>434</v>
      </c>
      <c r="S78" s="261"/>
      <c r="T78" s="249">
        <f>SUM(G78:R78)</f>
        <v>9687</v>
      </c>
      <c r="U78" s="41"/>
      <c r="V78" s="41"/>
      <c r="W78" s="144"/>
      <c r="X78" s="155"/>
      <c r="Z78" s="155"/>
      <c r="AA78" s="140" t="s">
        <v>17</v>
      </c>
      <c r="AB78" s="155"/>
      <c r="AC78" s="267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9"/>
      <c r="AO78" s="261"/>
      <c r="AP78" s="249">
        <f>SUM(AC78:AN78)</f>
        <v>0</v>
      </c>
      <c r="AQ78" s="41"/>
    </row>
    <row r="79" spans="1:43" ht="5.0999999999999996" customHeight="1" x14ac:dyDescent="0.35">
      <c r="A79" s="155"/>
      <c r="B79" s="169"/>
      <c r="C79" s="33"/>
      <c r="D79" s="33"/>
      <c r="E79" s="145"/>
      <c r="F79" s="265"/>
      <c r="G79" s="181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82"/>
      <c r="S79" s="266"/>
      <c r="T79" s="169"/>
      <c r="U79" s="33"/>
      <c r="V79" s="33"/>
      <c r="W79" s="145"/>
      <c r="X79" s="155"/>
      <c r="Z79" s="155"/>
      <c r="AA79" s="169"/>
      <c r="AB79" s="265"/>
      <c r="AC79" s="181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82"/>
      <c r="AO79" s="266"/>
      <c r="AP79" s="169"/>
      <c r="AQ79" s="33"/>
    </row>
    <row r="80" spans="1:43" ht="30" customHeight="1" x14ac:dyDescent="0.4">
      <c r="A80" s="155"/>
      <c r="B80" s="171" t="s">
        <v>50</v>
      </c>
      <c r="C80" s="10"/>
      <c r="D80" s="10"/>
      <c r="E80" s="10"/>
      <c r="F80" s="155"/>
      <c r="G80" s="136">
        <v>43466</v>
      </c>
      <c r="H80" s="136">
        <v>43497</v>
      </c>
      <c r="I80" s="136">
        <v>43525</v>
      </c>
      <c r="J80" s="136">
        <v>43556</v>
      </c>
      <c r="K80" s="136">
        <v>43586</v>
      </c>
      <c r="L80" s="136">
        <v>43617</v>
      </c>
      <c r="M80" s="136">
        <v>43647</v>
      </c>
      <c r="N80" s="136">
        <v>43678</v>
      </c>
      <c r="O80" s="136">
        <v>43709</v>
      </c>
      <c r="P80" s="136">
        <v>43739</v>
      </c>
      <c r="Q80" s="136">
        <v>43770</v>
      </c>
      <c r="R80" s="224">
        <v>43800</v>
      </c>
      <c r="S80" s="260"/>
      <c r="T80" s="241"/>
      <c r="U80" s="36"/>
      <c r="V80" s="36"/>
      <c r="W80" s="141"/>
      <c r="X80" s="155"/>
      <c r="Z80" s="155"/>
      <c r="AA80" s="171" t="s">
        <v>50</v>
      </c>
      <c r="AB80" s="155"/>
      <c r="AC80" s="160">
        <v>43466</v>
      </c>
      <c r="AD80" s="160">
        <v>43497</v>
      </c>
      <c r="AE80" s="160">
        <v>43525</v>
      </c>
      <c r="AF80" s="160">
        <v>43556</v>
      </c>
      <c r="AG80" s="160">
        <v>43586</v>
      </c>
      <c r="AH80" s="160">
        <v>43617</v>
      </c>
      <c r="AI80" s="160">
        <v>43647</v>
      </c>
      <c r="AJ80" s="160">
        <v>43678</v>
      </c>
      <c r="AK80" s="160">
        <v>43709</v>
      </c>
      <c r="AL80" s="160">
        <v>43739</v>
      </c>
      <c r="AM80" s="160">
        <v>43770</v>
      </c>
      <c r="AN80" s="160">
        <v>43800</v>
      </c>
      <c r="AO80" s="260"/>
      <c r="AP80" s="241"/>
      <c r="AQ80" s="36"/>
    </row>
    <row r="81" spans="1:43" ht="25.5" customHeight="1" x14ac:dyDescent="0.4">
      <c r="A81" s="155"/>
      <c r="B81" s="171" t="s">
        <v>34</v>
      </c>
      <c r="C81" s="10"/>
      <c r="D81" s="10"/>
      <c r="E81" s="10"/>
      <c r="F81" s="155"/>
      <c r="G81" s="197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225"/>
      <c r="S81" s="260"/>
      <c r="T81" s="241"/>
      <c r="U81" s="83"/>
      <c r="V81" s="83"/>
      <c r="W81" s="141"/>
      <c r="X81" s="155"/>
      <c r="Z81" s="155"/>
      <c r="AA81" s="171" t="s">
        <v>34</v>
      </c>
      <c r="AB81" s="155"/>
      <c r="AC81" s="197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225"/>
      <c r="AO81" s="260"/>
      <c r="AP81" s="241"/>
      <c r="AQ81" s="83"/>
    </row>
    <row r="82" spans="1:43" ht="20.25" customHeight="1" x14ac:dyDescent="0.4">
      <c r="A82" s="155"/>
      <c r="B82" s="140" t="s">
        <v>44</v>
      </c>
      <c r="C82" s="10"/>
      <c r="D82" s="10"/>
      <c r="E82" s="10"/>
      <c r="F82" s="155"/>
      <c r="G82" s="198">
        <v>558</v>
      </c>
      <c r="H82" s="111">
        <v>477</v>
      </c>
      <c r="I82" s="111"/>
      <c r="J82" s="111"/>
      <c r="K82" s="111"/>
      <c r="L82" s="111"/>
      <c r="M82" s="111"/>
      <c r="N82" s="88"/>
      <c r="O82" s="88"/>
      <c r="P82" s="88"/>
      <c r="Q82" s="88"/>
      <c r="R82" s="219"/>
      <c r="S82" s="260"/>
      <c r="T82" s="241">
        <f t="shared" ref="T82:T83" si="55">SUM(G82:R82)</f>
        <v>1035</v>
      </c>
      <c r="U82" s="83"/>
      <c r="V82" s="83"/>
      <c r="W82" s="141"/>
      <c r="X82" s="155"/>
      <c r="Z82" s="155"/>
      <c r="AA82" s="140" t="s">
        <v>44</v>
      </c>
      <c r="AB82" s="155"/>
      <c r="AC82" s="198"/>
      <c r="AD82" s="111"/>
      <c r="AE82" s="111"/>
      <c r="AF82" s="111"/>
      <c r="AG82" s="111"/>
      <c r="AH82" s="111"/>
      <c r="AI82" s="111"/>
      <c r="AJ82" s="88"/>
      <c r="AK82" s="88"/>
      <c r="AL82" s="88"/>
      <c r="AM82" s="88"/>
      <c r="AN82" s="219"/>
      <c r="AO82" s="260"/>
      <c r="AP82" s="241">
        <f t="shared" ref="AP82:AP83" si="56">SUM(AC82:AN82)</f>
        <v>0</v>
      </c>
      <c r="AQ82" s="83"/>
    </row>
    <row r="83" spans="1:43" ht="20.25" customHeight="1" x14ac:dyDescent="0.4">
      <c r="A83" s="155"/>
      <c r="B83" s="140" t="s">
        <v>37</v>
      </c>
      <c r="C83" s="10"/>
      <c r="D83" s="10"/>
      <c r="E83" s="10"/>
      <c r="F83" s="155"/>
      <c r="G83" s="199">
        <v>8</v>
      </c>
      <c r="H83" s="117">
        <v>25</v>
      </c>
      <c r="I83" s="117"/>
      <c r="J83" s="118"/>
      <c r="K83" s="118"/>
      <c r="L83" s="118"/>
      <c r="M83" s="118"/>
      <c r="N83" s="86"/>
      <c r="O83" s="86"/>
      <c r="P83" s="86"/>
      <c r="Q83" s="86"/>
      <c r="R83" s="226"/>
      <c r="S83" s="260"/>
      <c r="T83" s="241">
        <f t="shared" si="55"/>
        <v>33</v>
      </c>
      <c r="U83" s="36"/>
      <c r="V83" s="36"/>
      <c r="W83" s="141"/>
      <c r="X83" s="155"/>
      <c r="Z83" s="155"/>
      <c r="AA83" s="140" t="s">
        <v>37</v>
      </c>
      <c r="AB83" s="155"/>
      <c r="AC83" s="199"/>
      <c r="AD83" s="117"/>
      <c r="AE83" s="117"/>
      <c r="AF83" s="118"/>
      <c r="AG83" s="118"/>
      <c r="AH83" s="118"/>
      <c r="AI83" s="118"/>
      <c r="AJ83" s="86"/>
      <c r="AK83" s="86"/>
      <c r="AL83" s="86"/>
      <c r="AM83" s="86"/>
      <c r="AN83" s="226"/>
      <c r="AO83" s="260"/>
      <c r="AP83" s="241">
        <f t="shared" si="56"/>
        <v>0</v>
      </c>
      <c r="AQ83" s="36"/>
    </row>
    <row r="84" spans="1:43" ht="20.25" customHeight="1" x14ac:dyDescent="0.4">
      <c r="A84" s="155"/>
      <c r="B84" s="172" t="s">
        <v>39</v>
      </c>
      <c r="C84" s="10"/>
      <c r="D84" s="10"/>
      <c r="E84" s="10"/>
      <c r="F84" s="155"/>
      <c r="G84" s="104"/>
      <c r="H84" s="104"/>
      <c r="I84" s="104"/>
      <c r="J84" s="105"/>
      <c r="K84" s="105"/>
      <c r="L84" s="105"/>
      <c r="M84" s="105"/>
      <c r="N84" s="90"/>
      <c r="O84" s="90"/>
      <c r="P84" s="90"/>
      <c r="Q84" s="90"/>
      <c r="R84" s="217"/>
      <c r="S84" s="260"/>
      <c r="T84" s="242"/>
      <c r="U84" s="83"/>
      <c r="V84" s="83"/>
      <c r="W84" s="141"/>
      <c r="X84" s="155"/>
      <c r="Z84" s="155"/>
      <c r="AA84" s="172" t="s">
        <v>39</v>
      </c>
      <c r="AB84" s="155"/>
      <c r="AC84" s="104"/>
      <c r="AD84" s="104"/>
      <c r="AE84" s="104"/>
      <c r="AF84" s="105"/>
      <c r="AG84" s="105"/>
      <c r="AH84" s="105"/>
      <c r="AI84" s="105"/>
      <c r="AJ84" s="90"/>
      <c r="AK84" s="90"/>
      <c r="AL84" s="90"/>
      <c r="AM84" s="90"/>
      <c r="AN84" s="217"/>
      <c r="AO84" s="260"/>
      <c r="AP84" s="242"/>
      <c r="AQ84" s="83"/>
    </row>
    <row r="85" spans="1:43" ht="20.25" customHeight="1" x14ac:dyDescent="0.4">
      <c r="A85" s="155"/>
      <c r="B85" s="172" t="s">
        <v>40</v>
      </c>
      <c r="C85" s="10"/>
      <c r="D85" s="10"/>
      <c r="E85" s="10"/>
      <c r="F85" s="155"/>
      <c r="G85" s="104"/>
      <c r="H85" s="104"/>
      <c r="I85" s="104"/>
      <c r="J85" s="105"/>
      <c r="K85" s="105"/>
      <c r="L85" s="105"/>
      <c r="M85" s="105"/>
      <c r="N85" s="90"/>
      <c r="O85" s="90"/>
      <c r="P85" s="90"/>
      <c r="Q85" s="90"/>
      <c r="R85" s="217"/>
      <c r="S85" s="260"/>
      <c r="T85" s="242"/>
      <c r="U85" s="83"/>
      <c r="V85" s="83"/>
      <c r="W85" s="141"/>
      <c r="X85" s="155"/>
      <c r="Z85" s="155"/>
      <c r="AA85" s="172" t="s">
        <v>40</v>
      </c>
      <c r="AB85" s="155"/>
      <c r="AC85" s="104"/>
      <c r="AD85" s="104"/>
      <c r="AE85" s="104"/>
      <c r="AF85" s="105"/>
      <c r="AG85" s="105"/>
      <c r="AH85" s="105"/>
      <c r="AI85" s="105"/>
      <c r="AJ85" s="90"/>
      <c r="AK85" s="90"/>
      <c r="AL85" s="90"/>
      <c r="AM85" s="90"/>
      <c r="AN85" s="217"/>
      <c r="AO85" s="260"/>
      <c r="AP85" s="242"/>
      <c r="AQ85" s="83"/>
    </row>
    <row r="86" spans="1:43" ht="20.25" customHeight="1" thickBot="1" x14ac:dyDescent="0.45">
      <c r="A86" s="155"/>
      <c r="B86" s="173" t="s">
        <v>14</v>
      </c>
      <c r="C86" s="38"/>
      <c r="D86" s="38"/>
      <c r="E86" s="38"/>
      <c r="F86" s="155"/>
      <c r="G86" s="106"/>
      <c r="H86" s="106"/>
      <c r="I86" s="106"/>
      <c r="J86" s="107"/>
      <c r="K86" s="107"/>
      <c r="L86" s="107"/>
      <c r="M86" s="107"/>
      <c r="N86" s="40"/>
      <c r="O86" s="40"/>
      <c r="P86" s="40"/>
      <c r="Q86" s="40"/>
      <c r="R86" s="227"/>
      <c r="S86" s="261"/>
      <c r="T86" s="243">
        <f t="shared" ref="T86" si="57">SUM(G86:R86)</f>
        <v>0</v>
      </c>
      <c r="U86" s="36"/>
      <c r="V86" s="36"/>
      <c r="W86" s="141"/>
      <c r="X86" s="155"/>
      <c r="Z86" s="155"/>
      <c r="AA86" s="173" t="s">
        <v>14</v>
      </c>
      <c r="AB86" s="155"/>
      <c r="AC86" s="106"/>
      <c r="AD86" s="106"/>
      <c r="AE86" s="106"/>
      <c r="AF86" s="107"/>
      <c r="AG86" s="107"/>
      <c r="AH86" s="107"/>
      <c r="AI86" s="107"/>
      <c r="AJ86" s="40"/>
      <c r="AK86" s="40"/>
      <c r="AL86" s="40"/>
      <c r="AM86" s="40"/>
      <c r="AN86" s="227"/>
      <c r="AO86" s="261"/>
      <c r="AP86" s="243">
        <f t="shared" ref="AP86" si="58">SUM(AC86:AN86)</f>
        <v>0</v>
      </c>
      <c r="AQ86" s="36"/>
    </row>
    <row r="87" spans="1:43" ht="25.5" customHeight="1" x14ac:dyDescent="0.4">
      <c r="A87" s="155"/>
      <c r="B87" s="171" t="s">
        <v>35</v>
      </c>
      <c r="C87" s="10"/>
      <c r="D87" s="10"/>
      <c r="E87" s="10"/>
      <c r="F87" s="155"/>
      <c r="G87" s="108"/>
      <c r="H87" s="108"/>
      <c r="I87" s="108"/>
      <c r="J87" s="109"/>
      <c r="K87" s="109"/>
      <c r="L87" s="109"/>
      <c r="M87" s="109"/>
      <c r="N87" s="85"/>
      <c r="O87" s="85"/>
      <c r="P87" s="85"/>
      <c r="Q87" s="85"/>
      <c r="R87" s="228"/>
      <c r="S87" s="261"/>
      <c r="T87" s="244"/>
      <c r="U87" s="83"/>
      <c r="V87" s="83"/>
      <c r="W87" s="141"/>
      <c r="X87" s="155"/>
      <c r="Z87" s="155"/>
      <c r="AA87" s="171" t="s">
        <v>35</v>
      </c>
      <c r="AB87" s="155"/>
      <c r="AC87" s="108"/>
      <c r="AD87" s="108"/>
      <c r="AE87" s="108"/>
      <c r="AF87" s="109"/>
      <c r="AG87" s="109"/>
      <c r="AH87" s="109"/>
      <c r="AI87" s="109"/>
      <c r="AJ87" s="85"/>
      <c r="AK87" s="85"/>
      <c r="AL87" s="85"/>
      <c r="AM87" s="85"/>
      <c r="AN87" s="228"/>
      <c r="AO87" s="261"/>
      <c r="AP87" s="244"/>
      <c r="AQ87" s="83"/>
    </row>
    <row r="88" spans="1:43" ht="20.25" customHeight="1" x14ac:dyDescent="0.4">
      <c r="A88" s="155"/>
      <c r="B88" s="174" t="s">
        <v>45</v>
      </c>
      <c r="C88" s="10"/>
      <c r="D88" s="10"/>
      <c r="E88" s="10"/>
      <c r="F88" s="155"/>
      <c r="G88" s="200">
        <v>141</v>
      </c>
      <c r="H88" s="110">
        <v>230</v>
      </c>
      <c r="I88" s="110"/>
      <c r="J88" s="111"/>
      <c r="K88" s="111"/>
      <c r="L88" s="111"/>
      <c r="M88" s="111"/>
      <c r="N88" s="88"/>
      <c r="O88" s="88"/>
      <c r="P88" s="88"/>
      <c r="Q88" s="88"/>
      <c r="R88" s="219"/>
      <c r="S88" s="260"/>
      <c r="T88" s="248">
        <f t="shared" ref="T88:T90" si="59">SUM(G88:R88)</f>
        <v>371</v>
      </c>
      <c r="U88" s="36"/>
      <c r="V88" s="36"/>
      <c r="W88" s="141"/>
      <c r="X88" s="155"/>
      <c r="Z88" s="155"/>
      <c r="AA88" s="174" t="s">
        <v>45</v>
      </c>
      <c r="AB88" s="155"/>
      <c r="AC88" s="200"/>
      <c r="AD88" s="110"/>
      <c r="AE88" s="110"/>
      <c r="AF88" s="111"/>
      <c r="AG88" s="111"/>
      <c r="AH88" s="111"/>
      <c r="AI88" s="111"/>
      <c r="AJ88" s="88"/>
      <c r="AK88" s="88"/>
      <c r="AL88" s="88"/>
      <c r="AM88" s="88"/>
      <c r="AN88" s="219"/>
      <c r="AO88" s="260"/>
      <c r="AP88" s="248">
        <f t="shared" ref="AP88:AP90" si="60">SUM(AC88:AN88)</f>
        <v>0</v>
      </c>
      <c r="AQ88" s="36"/>
    </row>
    <row r="89" spans="1:43" ht="20.25" customHeight="1" x14ac:dyDescent="0.4">
      <c r="A89" s="155"/>
      <c r="B89" s="140" t="s">
        <v>36</v>
      </c>
      <c r="C89" s="10"/>
      <c r="D89" s="10"/>
      <c r="E89" s="10"/>
      <c r="F89" s="155"/>
      <c r="G89" s="200">
        <v>0</v>
      </c>
      <c r="H89" s="110">
        <v>7</v>
      </c>
      <c r="I89" s="110"/>
      <c r="J89" s="111"/>
      <c r="K89" s="111"/>
      <c r="L89" s="111"/>
      <c r="M89" s="111"/>
      <c r="N89" s="88"/>
      <c r="O89" s="88"/>
      <c r="P89" s="88"/>
      <c r="Q89" s="88"/>
      <c r="R89" s="219"/>
      <c r="S89" s="260"/>
      <c r="T89" s="241">
        <f t="shared" si="59"/>
        <v>7</v>
      </c>
      <c r="U89" s="36"/>
      <c r="V89" s="36"/>
      <c r="W89" s="141"/>
      <c r="X89" s="155"/>
      <c r="Z89" s="155"/>
      <c r="AA89" s="140" t="s">
        <v>36</v>
      </c>
      <c r="AB89" s="155"/>
      <c r="AC89" s="200"/>
      <c r="AD89" s="110"/>
      <c r="AE89" s="110"/>
      <c r="AF89" s="111"/>
      <c r="AG89" s="111"/>
      <c r="AH89" s="111"/>
      <c r="AI89" s="111"/>
      <c r="AJ89" s="88"/>
      <c r="AK89" s="88"/>
      <c r="AL89" s="88"/>
      <c r="AM89" s="88"/>
      <c r="AN89" s="219"/>
      <c r="AO89" s="260"/>
      <c r="AP89" s="241">
        <f t="shared" si="60"/>
        <v>0</v>
      </c>
      <c r="AQ89" s="36"/>
    </row>
    <row r="90" spans="1:43" ht="20.25" customHeight="1" thickBot="1" x14ac:dyDescent="0.45">
      <c r="A90" s="155"/>
      <c r="B90" s="173" t="s">
        <v>42</v>
      </c>
      <c r="C90" s="38"/>
      <c r="D90" s="38"/>
      <c r="E90" s="38"/>
      <c r="F90" s="155"/>
      <c r="G90" s="112"/>
      <c r="H90" s="112"/>
      <c r="I90" s="112"/>
      <c r="J90" s="113"/>
      <c r="K90" s="113"/>
      <c r="L90" s="113"/>
      <c r="M90" s="113"/>
      <c r="N90" s="91"/>
      <c r="O90" s="91"/>
      <c r="P90" s="91"/>
      <c r="Q90" s="91"/>
      <c r="R90" s="229"/>
      <c r="S90" s="261"/>
      <c r="T90" s="243">
        <f t="shared" si="59"/>
        <v>0</v>
      </c>
      <c r="U90" s="83"/>
      <c r="V90" s="83"/>
      <c r="W90" s="141"/>
      <c r="X90" s="155"/>
      <c r="Z90" s="155"/>
      <c r="AA90" s="173" t="s">
        <v>42</v>
      </c>
      <c r="AB90" s="155"/>
      <c r="AC90" s="112"/>
      <c r="AD90" s="112"/>
      <c r="AE90" s="112"/>
      <c r="AF90" s="113"/>
      <c r="AG90" s="113"/>
      <c r="AH90" s="113"/>
      <c r="AI90" s="113"/>
      <c r="AJ90" s="91"/>
      <c r="AK90" s="91"/>
      <c r="AL90" s="91"/>
      <c r="AM90" s="91"/>
      <c r="AN90" s="229"/>
      <c r="AO90" s="261"/>
      <c r="AP90" s="243">
        <f t="shared" si="60"/>
        <v>0</v>
      </c>
      <c r="AQ90" s="83"/>
    </row>
    <row r="91" spans="1:43" ht="25.5" customHeight="1" x14ac:dyDescent="0.4">
      <c r="A91" s="155"/>
      <c r="B91" s="171" t="s">
        <v>41</v>
      </c>
      <c r="C91" s="10"/>
      <c r="D91" s="10"/>
      <c r="E91" s="10"/>
      <c r="F91" s="155"/>
      <c r="G91" s="201"/>
      <c r="H91" s="114"/>
      <c r="I91" s="114"/>
      <c r="J91" s="111"/>
      <c r="K91" s="111"/>
      <c r="L91" s="111"/>
      <c r="M91" s="111"/>
      <c r="N91" s="88"/>
      <c r="O91" s="88"/>
      <c r="P91" s="88"/>
      <c r="Q91" s="88"/>
      <c r="R91" s="219"/>
      <c r="S91" s="260"/>
      <c r="T91" s="242"/>
      <c r="U91" s="83"/>
      <c r="V91" s="83"/>
      <c r="W91" s="141"/>
      <c r="X91" s="155"/>
      <c r="Z91" s="155"/>
      <c r="AA91" s="171" t="s">
        <v>41</v>
      </c>
      <c r="AB91" s="155"/>
      <c r="AC91" s="201"/>
      <c r="AD91" s="114"/>
      <c r="AE91" s="114"/>
      <c r="AF91" s="111"/>
      <c r="AG91" s="111"/>
      <c r="AH91" s="111"/>
      <c r="AI91" s="111"/>
      <c r="AJ91" s="88"/>
      <c r="AK91" s="88"/>
      <c r="AL91" s="88"/>
      <c r="AM91" s="88"/>
      <c r="AN91" s="219"/>
      <c r="AO91" s="260"/>
      <c r="AP91" s="242"/>
      <c r="AQ91" s="83"/>
    </row>
    <row r="92" spans="1:43" ht="20.25" customHeight="1" x14ac:dyDescent="0.4">
      <c r="A92" s="155"/>
      <c r="B92" s="140" t="s">
        <v>46</v>
      </c>
      <c r="C92" s="10"/>
      <c r="D92" s="10"/>
      <c r="E92" s="10"/>
      <c r="F92" s="155"/>
      <c r="G92" s="201">
        <v>342</v>
      </c>
      <c r="H92" s="114">
        <v>357</v>
      </c>
      <c r="I92" s="114"/>
      <c r="J92" s="111"/>
      <c r="K92" s="111"/>
      <c r="L92" s="111"/>
      <c r="M92" s="111"/>
      <c r="N92" s="88"/>
      <c r="O92" s="88"/>
      <c r="P92" s="88"/>
      <c r="Q92" s="88"/>
      <c r="R92" s="219"/>
      <c r="S92" s="260"/>
      <c r="T92" s="242"/>
      <c r="U92" s="83"/>
      <c r="V92" s="83"/>
      <c r="W92" s="141"/>
      <c r="X92" s="155"/>
      <c r="Z92" s="155"/>
      <c r="AA92" s="140" t="s">
        <v>46</v>
      </c>
      <c r="AB92" s="155"/>
      <c r="AC92" s="201"/>
      <c r="AD92" s="114"/>
      <c r="AE92" s="114"/>
      <c r="AF92" s="111"/>
      <c r="AG92" s="111"/>
      <c r="AH92" s="111"/>
      <c r="AI92" s="111"/>
      <c r="AJ92" s="88"/>
      <c r="AK92" s="88"/>
      <c r="AL92" s="88"/>
      <c r="AM92" s="88"/>
      <c r="AN92" s="219"/>
      <c r="AO92" s="260"/>
      <c r="AP92" s="242"/>
      <c r="AQ92" s="83"/>
    </row>
    <row r="93" spans="1:43" ht="20.25" customHeight="1" thickBot="1" x14ac:dyDescent="0.45">
      <c r="A93" s="155"/>
      <c r="B93" s="175" t="s">
        <v>38</v>
      </c>
      <c r="C93" s="92"/>
      <c r="D93" s="92"/>
      <c r="E93" s="92"/>
      <c r="F93" s="155"/>
      <c r="G93" s="202">
        <v>2</v>
      </c>
      <c r="H93" s="115">
        <v>4</v>
      </c>
      <c r="I93" s="115"/>
      <c r="J93" s="116"/>
      <c r="K93" s="116"/>
      <c r="L93" s="116"/>
      <c r="M93" s="116"/>
      <c r="N93" s="103"/>
      <c r="O93" s="103"/>
      <c r="P93" s="103"/>
      <c r="Q93" s="103"/>
      <c r="R93" s="221"/>
      <c r="S93" s="260"/>
      <c r="T93" s="242"/>
      <c r="U93" s="83"/>
      <c r="V93" s="83"/>
      <c r="W93" s="141"/>
      <c r="X93" s="155"/>
      <c r="Z93" s="155"/>
      <c r="AA93" s="175" t="s">
        <v>38</v>
      </c>
      <c r="AB93" s="155"/>
      <c r="AC93" s="202"/>
      <c r="AD93" s="115"/>
      <c r="AE93" s="115"/>
      <c r="AF93" s="116"/>
      <c r="AG93" s="116"/>
      <c r="AH93" s="116"/>
      <c r="AI93" s="116"/>
      <c r="AJ93" s="103"/>
      <c r="AK93" s="103"/>
      <c r="AL93" s="103"/>
      <c r="AM93" s="103"/>
      <c r="AN93" s="221"/>
      <c r="AO93" s="260"/>
      <c r="AP93" s="242"/>
      <c r="AQ93" s="83"/>
    </row>
    <row r="94" spans="1:43" ht="25.5" customHeight="1" thickBot="1" x14ac:dyDescent="0.45">
      <c r="A94" s="155"/>
      <c r="B94" s="168" t="s">
        <v>47</v>
      </c>
      <c r="C94" s="38"/>
      <c r="D94" s="38"/>
      <c r="E94" s="38"/>
      <c r="F94" s="155"/>
      <c r="G94" s="203"/>
      <c r="H94" s="99"/>
      <c r="I94" s="99"/>
      <c r="J94" s="100"/>
      <c r="K94" s="100"/>
      <c r="L94" s="100"/>
      <c r="M94" s="100"/>
      <c r="N94" s="100"/>
      <c r="O94" s="100"/>
      <c r="P94" s="100"/>
      <c r="Q94" s="100"/>
      <c r="R94" s="230"/>
      <c r="S94" s="261"/>
      <c r="T94" s="243"/>
      <c r="U94" s="41"/>
      <c r="V94" s="41"/>
      <c r="W94" s="144"/>
      <c r="X94" s="155"/>
      <c r="Z94" s="155"/>
      <c r="AA94" s="168" t="s">
        <v>47</v>
      </c>
      <c r="AB94" s="155"/>
      <c r="AC94" s="203"/>
      <c r="AD94" s="99"/>
      <c r="AE94" s="99"/>
      <c r="AF94" s="100"/>
      <c r="AG94" s="100"/>
      <c r="AH94" s="100"/>
      <c r="AI94" s="100"/>
      <c r="AJ94" s="100"/>
      <c r="AK94" s="100"/>
      <c r="AL94" s="100"/>
      <c r="AM94" s="100"/>
      <c r="AN94" s="230"/>
      <c r="AO94" s="261"/>
      <c r="AP94" s="243"/>
      <c r="AQ94" s="41"/>
    </row>
    <row r="95" spans="1:43" ht="20.25" customHeight="1" x14ac:dyDescent="0.4">
      <c r="A95" s="155"/>
      <c r="B95" s="174" t="s">
        <v>15</v>
      </c>
      <c r="C95" s="10"/>
      <c r="D95" s="10"/>
      <c r="E95" s="10"/>
      <c r="F95" s="155"/>
      <c r="G95" s="195">
        <f t="shared" ref="G95:R95" si="61">G92+G88+G82</f>
        <v>1041</v>
      </c>
      <c r="H95" s="87">
        <f t="shared" si="61"/>
        <v>1064</v>
      </c>
      <c r="I95" s="87">
        <f t="shared" si="61"/>
        <v>0</v>
      </c>
      <c r="J95" s="87">
        <f t="shared" si="61"/>
        <v>0</v>
      </c>
      <c r="K95" s="87">
        <f t="shared" si="61"/>
        <v>0</v>
      </c>
      <c r="L95" s="87">
        <f t="shared" si="61"/>
        <v>0</v>
      </c>
      <c r="M95" s="87">
        <f t="shared" si="61"/>
        <v>0</v>
      </c>
      <c r="N95" s="87">
        <f t="shared" si="61"/>
        <v>0</v>
      </c>
      <c r="O95" s="87">
        <f t="shared" si="61"/>
        <v>0</v>
      </c>
      <c r="P95" s="87">
        <f t="shared" si="61"/>
        <v>0</v>
      </c>
      <c r="Q95" s="87">
        <f t="shared" si="61"/>
        <v>0</v>
      </c>
      <c r="R95" s="222">
        <f t="shared" si="61"/>
        <v>0</v>
      </c>
      <c r="S95" s="260"/>
      <c r="T95" s="248">
        <f t="shared" ref="T95:T97" si="62">SUM(G95:R95)</f>
        <v>2105</v>
      </c>
      <c r="U95" s="36"/>
      <c r="V95" s="36"/>
      <c r="W95" s="141"/>
      <c r="X95" s="155"/>
      <c r="Z95" s="155"/>
      <c r="AA95" s="174" t="s">
        <v>15</v>
      </c>
      <c r="AB95" s="155"/>
      <c r="AC95" s="195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222"/>
      <c r="AO95" s="260"/>
      <c r="AP95" s="248">
        <f t="shared" ref="AP95:AP97" si="63">SUM(AC95:AN95)</f>
        <v>0</v>
      </c>
      <c r="AQ95" s="36"/>
    </row>
    <row r="96" spans="1:43" ht="20.25" customHeight="1" x14ac:dyDescent="0.4">
      <c r="A96" s="155"/>
      <c r="B96" s="140" t="s">
        <v>16</v>
      </c>
      <c r="C96" s="10"/>
      <c r="D96" s="10"/>
      <c r="E96" s="10"/>
      <c r="F96" s="155"/>
      <c r="G96" s="204">
        <f t="shared" ref="G96:R96" si="64">G83+G89+G93</f>
        <v>10</v>
      </c>
      <c r="H96" s="39">
        <f t="shared" si="64"/>
        <v>36</v>
      </c>
      <c r="I96" s="39">
        <f t="shared" si="64"/>
        <v>0</v>
      </c>
      <c r="J96" s="39">
        <f t="shared" si="64"/>
        <v>0</v>
      </c>
      <c r="K96" s="39">
        <f t="shared" si="64"/>
        <v>0</v>
      </c>
      <c r="L96" s="39">
        <f t="shared" si="64"/>
        <v>0</v>
      </c>
      <c r="M96" s="39">
        <f t="shared" si="64"/>
        <v>0</v>
      </c>
      <c r="N96" s="39">
        <f t="shared" si="64"/>
        <v>0</v>
      </c>
      <c r="O96" s="39">
        <f t="shared" si="64"/>
        <v>0</v>
      </c>
      <c r="P96" s="39">
        <f t="shared" si="64"/>
        <v>0</v>
      </c>
      <c r="Q96" s="39">
        <f t="shared" si="64"/>
        <v>0</v>
      </c>
      <c r="R96" s="231">
        <f t="shared" si="64"/>
        <v>0</v>
      </c>
      <c r="S96" s="260"/>
      <c r="T96" s="241">
        <f t="shared" si="62"/>
        <v>46</v>
      </c>
      <c r="U96" s="36"/>
      <c r="V96" s="36"/>
      <c r="W96" s="141"/>
      <c r="X96" s="155"/>
      <c r="Z96" s="155"/>
      <c r="AA96" s="140" t="s">
        <v>16</v>
      </c>
      <c r="AB96" s="155"/>
      <c r="AC96" s="204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231"/>
      <c r="AO96" s="260"/>
      <c r="AP96" s="241">
        <f t="shared" si="63"/>
        <v>0</v>
      </c>
      <c r="AQ96" s="36"/>
    </row>
    <row r="97" spans="1:43" ht="20.25" customHeight="1" x14ac:dyDescent="0.4">
      <c r="A97" s="155"/>
      <c r="B97" s="140" t="s">
        <v>17</v>
      </c>
      <c r="C97" s="10"/>
      <c r="D97" s="10"/>
      <c r="E97" s="10"/>
      <c r="F97" s="155"/>
      <c r="G97" s="267">
        <f>G90+G86</f>
        <v>0</v>
      </c>
      <c r="H97" s="268">
        <f t="shared" ref="H97:R97" si="65">H90+H86</f>
        <v>0</v>
      </c>
      <c r="I97" s="268">
        <f t="shared" si="65"/>
        <v>0</v>
      </c>
      <c r="J97" s="268">
        <f t="shared" si="65"/>
        <v>0</v>
      </c>
      <c r="K97" s="268">
        <f t="shared" si="65"/>
        <v>0</v>
      </c>
      <c r="L97" s="268">
        <f t="shared" si="65"/>
        <v>0</v>
      </c>
      <c r="M97" s="268">
        <f t="shared" si="65"/>
        <v>0</v>
      </c>
      <c r="N97" s="268">
        <f t="shared" si="65"/>
        <v>0</v>
      </c>
      <c r="O97" s="268">
        <f t="shared" si="65"/>
        <v>0</v>
      </c>
      <c r="P97" s="268">
        <f t="shared" si="65"/>
        <v>0</v>
      </c>
      <c r="Q97" s="268">
        <f t="shared" si="65"/>
        <v>0</v>
      </c>
      <c r="R97" s="269">
        <f t="shared" si="65"/>
        <v>0</v>
      </c>
      <c r="S97" s="261"/>
      <c r="T97" s="249">
        <f t="shared" si="62"/>
        <v>0</v>
      </c>
      <c r="U97" s="41"/>
      <c r="V97" s="41"/>
      <c r="W97" s="144"/>
      <c r="X97" s="155"/>
      <c r="Z97" s="155"/>
      <c r="AA97" s="140" t="s">
        <v>17</v>
      </c>
      <c r="AB97" s="155"/>
      <c r="AC97" s="267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9"/>
      <c r="AO97" s="261"/>
      <c r="AP97" s="249">
        <f t="shared" si="63"/>
        <v>0</v>
      </c>
      <c r="AQ97" s="41"/>
    </row>
    <row r="98" spans="1:43" ht="5.0999999999999996" customHeight="1" x14ac:dyDescent="0.35">
      <c r="A98" s="155"/>
      <c r="B98" s="169"/>
      <c r="C98" s="33"/>
      <c r="D98" s="33"/>
      <c r="E98" s="145"/>
      <c r="F98" s="265"/>
      <c r="G98" s="181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82"/>
      <c r="S98" s="266"/>
      <c r="T98" s="169"/>
      <c r="U98" s="33"/>
      <c r="V98" s="33"/>
      <c r="W98" s="145"/>
      <c r="X98" s="155"/>
      <c r="Z98" s="155"/>
      <c r="AA98" s="169"/>
      <c r="AB98" s="265"/>
      <c r="AC98" s="181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82"/>
      <c r="AO98" s="266"/>
      <c r="AP98" s="169"/>
      <c r="AQ98" s="33"/>
    </row>
    <row r="99" spans="1:43" ht="22.5" customHeight="1" x14ac:dyDescent="0.35">
      <c r="A99" s="155"/>
      <c r="B99" s="168" t="s">
        <v>48</v>
      </c>
      <c r="C99" s="121"/>
      <c r="D99" s="121"/>
      <c r="E99" s="121"/>
      <c r="F99" s="155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261"/>
      <c r="T99" s="122"/>
      <c r="U99" s="124"/>
      <c r="V99" s="124"/>
      <c r="W99" s="146"/>
      <c r="X99" s="155"/>
    </row>
    <row r="100" spans="1:43" ht="20.7" customHeight="1" x14ac:dyDescent="0.35">
      <c r="A100" s="156"/>
      <c r="B100" s="325">
        <v>2019</v>
      </c>
      <c r="C100" s="325"/>
      <c r="D100" s="325"/>
      <c r="E100" s="325"/>
      <c r="F100" s="156"/>
      <c r="G100" s="53">
        <v>43466</v>
      </c>
      <c r="H100" s="53">
        <v>43497</v>
      </c>
      <c r="I100" s="53">
        <v>43525</v>
      </c>
      <c r="J100" s="53">
        <v>43556</v>
      </c>
      <c r="K100" s="53">
        <v>43586</v>
      </c>
      <c r="L100" s="53">
        <v>43617</v>
      </c>
      <c r="M100" s="53">
        <v>43647</v>
      </c>
      <c r="N100" s="53">
        <v>43678</v>
      </c>
      <c r="O100" s="53">
        <v>43709</v>
      </c>
      <c r="P100" s="53">
        <v>43739</v>
      </c>
      <c r="Q100" s="53">
        <v>43770</v>
      </c>
      <c r="R100" s="232">
        <v>43800</v>
      </c>
      <c r="S100" s="156"/>
      <c r="T100" s="250" t="s">
        <v>25</v>
      </c>
      <c r="U100" s="16" t="s">
        <v>4</v>
      </c>
      <c r="V100" s="16" t="s">
        <v>5</v>
      </c>
      <c r="W100" s="142" t="s">
        <v>6</v>
      </c>
      <c r="X100" s="156"/>
    </row>
    <row r="101" spans="1:43" ht="20.25" customHeight="1" x14ac:dyDescent="0.35">
      <c r="A101" s="157"/>
      <c r="B101" s="326" t="s">
        <v>27</v>
      </c>
      <c r="C101" s="326"/>
      <c r="D101" s="326"/>
      <c r="E101" s="326"/>
      <c r="F101" s="157"/>
      <c r="G101" s="71"/>
      <c r="H101" s="72"/>
      <c r="I101" s="72"/>
      <c r="J101" s="72"/>
      <c r="K101" s="72"/>
      <c r="L101" s="72"/>
      <c r="M101" s="72"/>
      <c r="N101" s="43"/>
      <c r="O101" s="43"/>
      <c r="P101" s="43"/>
      <c r="Q101" s="43"/>
      <c r="R101" s="44"/>
      <c r="S101" s="157">
        <v>0</v>
      </c>
      <c r="T101" s="251">
        <f>SUM(G101:R101)</f>
        <v>0</v>
      </c>
      <c r="U101" s="45">
        <v>1460</v>
      </c>
      <c r="V101" s="75">
        <f t="shared" ref="V101" si="66">U101/12*$G$2</f>
        <v>121.66666666666667</v>
      </c>
      <c r="W101" s="147">
        <f t="shared" ref="W101:W102" si="67">T101/V101</f>
        <v>0</v>
      </c>
      <c r="X101" s="157"/>
    </row>
    <row r="102" spans="1:43" ht="18" x14ac:dyDescent="0.35">
      <c r="A102" s="157"/>
      <c r="B102" s="326" t="s">
        <v>28</v>
      </c>
      <c r="C102" s="326"/>
      <c r="D102" s="326"/>
      <c r="E102" s="326"/>
      <c r="F102" s="157"/>
      <c r="G102" s="206"/>
      <c r="H102" s="73"/>
      <c r="I102" s="73"/>
      <c r="J102" s="73"/>
      <c r="K102" s="73"/>
      <c r="L102" s="73"/>
      <c r="M102" s="73"/>
      <c r="N102" s="47"/>
      <c r="O102" s="47"/>
      <c r="P102" s="47"/>
      <c r="Q102" s="47"/>
      <c r="R102" s="68"/>
      <c r="S102" s="157"/>
      <c r="T102" s="251">
        <f>SUM(G102:R102)</f>
        <v>0</v>
      </c>
      <c r="U102" s="48">
        <v>525</v>
      </c>
      <c r="V102" s="80">
        <f>U102/12*$G$2</f>
        <v>43.75</v>
      </c>
      <c r="W102" s="143">
        <f t="shared" si="67"/>
        <v>0</v>
      </c>
      <c r="X102" s="157"/>
    </row>
    <row r="103" spans="1:43" ht="18" x14ac:dyDescent="0.35">
      <c r="A103" s="157"/>
      <c r="B103" s="326" t="s">
        <v>20</v>
      </c>
      <c r="C103" s="326"/>
      <c r="D103" s="326"/>
      <c r="E103" s="326"/>
      <c r="F103" s="157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62"/>
      <c r="S103" s="157"/>
      <c r="T103" s="49" t="e">
        <f t="shared" ref="T103" si="68">T102/T101</f>
        <v>#DIV/0!</v>
      </c>
      <c r="U103" s="78">
        <f>U102/U101</f>
        <v>0.3595890410958904</v>
      </c>
      <c r="V103" s="81">
        <f>V102/V101</f>
        <v>0.3595890410958904</v>
      </c>
      <c r="W103" s="148" t="e">
        <f>T103/V103</f>
        <v>#DIV/0!</v>
      </c>
      <c r="X103" s="157"/>
    </row>
    <row r="104" spans="1:43" ht="18" x14ac:dyDescent="0.35">
      <c r="A104" s="157"/>
      <c r="B104" s="121" t="s">
        <v>29</v>
      </c>
      <c r="C104" s="66"/>
      <c r="D104" s="66"/>
      <c r="E104" s="66"/>
      <c r="F104" s="157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233"/>
      <c r="S104" s="157"/>
      <c r="T104" s="252">
        <f>SUM(G104:R104)</f>
        <v>0</v>
      </c>
      <c r="U104" s="79">
        <v>350</v>
      </c>
      <c r="V104" s="82">
        <f>U104/12*$G$2</f>
        <v>29.166666666666668</v>
      </c>
      <c r="W104" s="149">
        <f>T104/V104</f>
        <v>0</v>
      </c>
      <c r="X104" s="157"/>
    </row>
    <row r="105" spans="1:43" ht="20.25" customHeight="1" x14ac:dyDescent="0.35">
      <c r="A105" s="157"/>
      <c r="B105" s="326" t="s">
        <v>21</v>
      </c>
      <c r="C105" s="326"/>
      <c r="D105" s="326"/>
      <c r="E105" s="326"/>
      <c r="F105" s="157"/>
      <c r="G105" s="6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68"/>
      <c r="S105" s="157"/>
      <c r="T105" s="251">
        <f>SUM(G105:R105)</f>
        <v>0</v>
      </c>
      <c r="U105" s="76">
        <v>158</v>
      </c>
      <c r="V105" s="77">
        <f>U105/12*$G$2</f>
        <v>13.166666666666666</v>
      </c>
      <c r="W105" s="147">
        <f t="shared" ref="W105:W109" si="69">T105/V105</f>
        <v>0</v>
      </c>
      <c r="X105" s="157"/>
    </row>
    <row r="106" spans="1:43" ht="20.25" customHeight="1" x14ac:dyDescent="0.35">
      <c r="A106" s="157"/>
      <c r="B106" s="326" t="s">
        <v>22</v>
      </c>
      <c r="C106" s="326"/>
      <c r="D106" s="326"/>
      <c r="E106" s="326"/>
      <c r="F106" s="157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234"/>
      <c r="S106" s="157"/>
      <c r="T106" s="50" t="e">
        <f>T105/T102</f>
        <v>#DIV/0!</v>
      </c>
      <c r="U106" s="51">
        <f>U105/U102</f>
        <v>0.30095238095238097</v>
      </c>
      <c r="V106" s="46">
        <f>V105/V102</f>
        <v>0.30095238095238092</v>
      </c>
      <c r="W106" s="150" t="e">
        <f t="shared" si="69"/>
        <v>#DIV/0!</v>
      </c>
      <c r="X106" s="157"/>
    </row>
    <row r="107" spans="1:43" ht="20.25" customHeight="1" x14ac:dyDescent="0.35">
      <c r="A107" s="157"/>
      <c r="B107" s="326" t="s">
        <v>30</v>
      </c>
      <c r="C107" s="326"/>
      <c r="D107" s="326"/>
      <c r="E107" s="326"/>
      <c r="F107" s="157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234"/>
      <c r="S107" s="157"/>
      <c r="T107" s="50" t="e">
        <f>T105/T104</f>
        <v>#DIV/0!</v>
      </c>
      <c r="U107" s="51">
        <f>U105/U104</f>
        <v>0.4514285714285714</v>
      </c>
      <c r="V107" s="51">
        <f>V105/V104</f>
        <v>0.4514285714285714</v>
      </c>
      <c r="W107" s="150" t="e">
        <f t="shared" si="69"/>
        <v>#DIV/0!</v>
      </c>
      <c r="X107" s="157"/>
    </row>
    <row r="108" spans="1:43" ht="20.25" customHeight="1" x14ac:dyDescent="0.35">
      <c r="A108" s="157"/>
      <c r="B108" s="315" t="s">
        <v>23</v>
      </c>
      <c r="C108" s="315"/>
      <c r="D108" s="315"/>
      <c r="E108" s="315"/>
      <c r="F108" s="157"/>
      <c r="G108" s="69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70"/>
      <c r="S108" s="157"/>
      <c r="T108" s="249">
        <f>SUM(G108:R108)</f>
        <v>0</v>
      </c>
      <c r="U108" s="20">
        <v>1300000</v>
      </c>
      <c r="V108" s="20">
        <f>U108/12*$G$2</f>
        <v>108333.33333333333</v>
      </c>
      <c r="W108" s="143">
        <f t="shared" si="69"/>
        <v>0</v>
      </c>
      <c r="X108" s="157"/>
    </row>
    <row r="109" spans="1:43" ht="20.25" customHeight="1" x14ac:dyDescent="0.35">
      <c r="A109" s="157"/>
      <c r="B109" s="315" t="s">
        <v>24</v>
      </c>
      <c r="C109" s="315"/>
      <c r="D109" s="315"/>
      <c r="E109" s="315"/>
      <c r="F109" s="157"/>
      <c r="G109" s="69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70"/>
      <c r="S109" s="157"/>
      <c r="T109" s="205" t="e">
        <f>SUM(G108:R108)/SUM(G105:R105)</f>
        <v>#DIV/0!</v>
      </c>
      <c r="U109" s="20">
        <f t="shared" ref="U109:V109" si="70">U108/U105</f>
        <v>8227.8481012658231</v>
      </c>
      <c r="V109" s="20">
        <f t="shared" si="70"/>
        <v>8227.8481012658231</v>
      </c>
      <c r="W109" s="143" t="e">
        <f t="shared" si="69"/>
        <v>#DIV/0!</v>
      </c>
      <c r="X109" s="157"/>
    </row>
    <row r="110" spans="1:43" ht="5.0999999999999996" customHeight="1" x14ac:dyDescent="0.35">
      <c r="A110" s="154"/>
      <c r="B110" s="169"/>
      <c r="C110" s="34"/>
      <c r="D110" s="34"/>
      <c r="E110" s="187"/>
      <c r="F110" s="154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259"/>
      <c r="T110" s="35"/>
      <c r="U110" s="36"/>
      <c r="V110" s="36"/>
      <c r="W110" s="141"/>
      <c r="X110" s="154"/>
    </row>
    <row r="111" spans="1:43" ht="20.7" customHeight="1" x14ac:dyDescent="0.35">
      <c r="A111" s="156"/>
      <c r="B111" s="325">
        <v>2018</v>
      </c>
      <c r="C111" s="325"/>
      <c r="D111" s="325"/>
      <c r="E111" s="325"/>
      <c r="F111" s="156"/>
      <c r="G111" s="53">
        <v>43101</v>
      </c>
      <c r="H111" s="53">
        <v>43132</v>
      </c>
      <c r="I111" s="53">
        <v>43160</v>
      </c>
      <c r="J111" s="53">
        <v>43191</v>
      </c>
      <c r="K111" s="53">
        <v>43221</v>
      </c>
      <c r="L111" s="53">
        <v>43252</v>
      </c>
      <c r="M111" s="53">
        <v>43282</v>
      </c>
      <c r="N111" s="53">
        <v>43313</v>
      </c>
      <c r="O111" s="53">
        <v>43344</v>
      </c>
      <c r="P111" s="53">
        <v>43374</v>
      </c>
      <c r="Q111" s="53">
        <v>43405</v>
      </c>
      <c r="R111" s="232">
        <v>43435</v>
      </c>
      <c r="S111" s="156"/>
      <c r="T111" s="250" t="s">
        <v>25</v>
      </c>
      <c r="U111" s="36"/>
      <c r="V111" s="36"/>
      <c r="W111" s="141"/>
      <c r="X111" s="156"/>
    </row>
    <row r="112" spans="1:43" ht="20.25" customHeight="1" x14ac:dyDescent="0.35">
      <c r="A112" s="157"/>
      <c r="B112" s="326" t="s">
        <v>27</v>
      </c>
      <c r="C112" s="326"/>
      <c r="D112" s="326"/>
      <c r="E112" s="326"/>
      <c r="F112" s="157"/>
      <c r="G112" s="71">
        <v>120</v>
      </c>
      <c r="H112" s="72">
        <v>89</v>
      </c>
      <c r="I112" s="72">
        <v>92</v>
      </c>
      <c r="J112" s="72">
        <v>106</v>
      </c>
      <c r="K112" s="72">
        <v>109</v>
      </c>
      <c r="L112" s="72">
        <v>92</v>
      </c>
      <c r="M112" s="72">
        <v>70</v>
      </c>
      <c r="N112" s="43">
        <v>125</v>
      </c>
      <c r="O112" s="43">
        <v>107</v>
      </c>
      <c r="P112" s="43">
        <v>133</v>
      </c>
      <c r="Q112" s="43">
        <v>102</v>
      </c>
      <c r="R112" s="44">
        <v>67</v>
      </c>
      <c r="S112" s="157">
        <v>0</v>
      </c>
      <c r="T112" s="251">
        <f>SUM(G112:R112)</f>
        <v>1212</v>
      </c>
      <c r="U112" s="36"/>
      <c r="V112" s="36"/>
      <c r="W112" s="141"/>
      <c r="X112" s="157"/>
    </row>
    <row r="113" spans="1:24" ht="18" x14ac:dyDescent="0.35">
      <c r="A113" s="157"/>
      <c r="B113" s="326" t="s">
        <v>28</v>
      </c>
      <c r="C113" s="326"/>
      <c r="D113" s="326"/>
      <c r="E113" s="326"/>
      <c r="F113" s="157"/>
      <c r="G113" s="206">
        <v>29</v>
      </c>
      <c r="H113" s="73">
        <v>19</v>
      </c>
      <c r="I113" s="73">
        <v>30</v>
      </c>
      <c r="J113" s="73">
        <v>34</v>
      </c>
      <c r="K113" s="73">
        <v>48</v>
      </c>
      <c r="L113" s="73">
        <v>39</v>
      </c>
      <c r="M113" s="73">
        <v>24</v>
      </c>
      <c r="N113" s="47">
        <v>32</v>
      </c>
      <c r="O113" s="47">
        <v>47</v>
      </c>
      <c r="P113" s="47">
        <v>39</v>
      </c>
      <c r="Q113" s="47">
        <v>54</v>
      </c>
      <c r="R113" s="68">
        <v>27</v>
      </c>
      <c r="S113" s="157"/>
      <c r="T113" s="251">
        <f>SUM(G113:R113)</f>
        <v>422</v>
      </c>
      <c r="U113" s="36"/>
      <c r="V113" s="36"/>
      <c r="W113" s="141"/>
      <c r="X113" s="157"/>
    </row>
    <row r="114" spans="1:24" ht="18" x14ac:dyDescent="0.35">
      <c r="A114" s="157"/>
      <c r="B114" s="326" t="s">
        <v>20</v>
      </c>
      <c r="C114" s="326"/>
      <c r="D114" s="326"/>
      <c r="E114" s="326"/>
      <c r="F114" s="157"/>
      <c r="G114" s="49">
        <f>G113/G112</f>
        <v>0.24166666666666667</v>
      </c>
      <c r="H114" s="49">
        <f t="shared" ref="H114:R114" si="71">H113/H112</f>
        <v>0.21348314606741572</v>
      </c>
      <c r="I114" s="49">
        <f t="shared" si="71"/>
        <v>0.32608695652173914</v>
      </c>
      <c r="J114" s="49">
        <f t="shared" si="71"/>
        <v>0.32075471698113206</v>
      </c>
      <c r="K114" s="49">
        <f t="shared" si="71"/>
        <v>0.44036697247706424</v>
      </c>
      <c r="L114" s="49">
        <f t="shared" si="71"/>
        <v>0.42391304347826086</v>
      </c>
      <c r="M114" s="49">
        <f t="shared" si="71"/>
        <v>0.34285714285714286</v>
      </c>
      <c r="N114" s="49">
        <f t="shared" si="71"/>
        <v>0.25600000000000001</v>
      </c>
      <c r="O114" s="49">
        <f t="shared" si="71"/>
        <v>0.43925233644859812</v>
      </c>
      <c r="P114" s="49">
        <f t="shared" si="71"/>
        <v>0.2932330827067669</v>
      </c>
      <c r="Q114" s="49">
        <f t="shared" si="71"/>
        <v>0.52941176470588236</v>
      </c>
      <c r="R114" s="49">
        <f t="shared" si="71"/>
        <v>0.40298507462686567</v>
      </c>
      <c r="S114" s="157"/>
      <c r="T114" s="49">
        <f t="shared" ref="T114" si="72">T113/T112</f>
        <v>0.34818481848184818</v>
      </c>
      <c r="U114" s="36"/>
      <c r="V114" s="36"/>
      <c r="W114" s="141"/>
      <c r="X114" s="157"/>
    </row>
    <row r="115" spans="1:24" ht="18" x14ac:dyDescent="0.35">
      <c r="A115" s="157"/>
      <c r="B115" s="121" t="s">
        <v>29</v>
      </c>
      <c r="C115" s="66"/>
      <c r="D115" s="66"/>
      <c r="E115" s="66"/>
      <c r="F115" s="157"/>
      <c r="G115" s="74">
        <v>13</v>
      </c>
      <c r="H115" s="74">
        <v>22</v>
      </c>
      <c r="I115" s="74">
        <v>10</v>
      </c>
      <c r="J115" s="74">
        <v>14</v>
      </c>
      <c r="K115" s="74">
        <v>29</v>
      </c>
      <c r="L115" s="74">
        <v>19</v>
      </c>
      <c r="M115" s="74">
        <v>24</v>
      </c>
      <c r="N115" s="74">
        <v>20</v>
      </c>
      <c r="O115" s="74">
        <v>39</v>
      </c>
      <c r="P115" s="74">
        <v>39</v>
      </c>
      <c r="Q115" s="74">
        <v>38</v>
      </c>
      <c r="R115" s="74">
        <v>17</v>
      </c>
      <c r="S115" s="157"/>
      <c r="T115" s="252">
        <f>SUM(G115:R115)</f>
        <v>284</v>
      </c>
      <c r="U115" s="36"/>
      <c r="V115" s="36"/>
      <c r="W115" s="141"/>
      <c r="X115" s="157"/>
    </row>
    <row r="116" spans="1:24" ht="20.25" customHeight="1" x14ac:dyDescent="0.35">
      <c r="A116" s="157"/>
      <c r="B116" s="326" t="s">
        <v>21</v>
      </c>
      <c r="C116" s="326"/>
      <c r="D116" s="326"/>
      <c r="E116" s="326"/>
      <c r="F116" s="157"/>
      <c r="G116" s="67">
        <v>11</v>
      </c>
      <c r="H116" s="47">
        <v>7</v>
      </c>
      <c r="I116" s="47">
        <v>9</v>
      </c>
      <c r="J116" s="47">
        <v>9</v>
      </c>
      <c r="K116" s="47">
        <v>11</v>
      </c>
      <c r="L116" s="47">
        <v>14</v>
      </c>
      <c r="M116" s="47">
        <v>6</v>
      </c>
      <c r="N116" s="47">
        <v>12</v>
      </c>
      <c r="O116" s="47">
        <v>9</v>
      </c>
      <c r="P116" s="47">
        <v>9</v>
      </c>
      <c r="Q116" s="47">
        <v>10</v>
      </c>
      <c r="R116" s="68">
        <v>13</v>
      </c>
      <c r="S116" s="157"/>
      <c r="T116" s="251">
        <f>SUM(G116:R116)</f>
        <v>120</v>
      </c>
      <c r="U116" s="36"/>
      <c r="V116" s="36"/>
      <c r="W116" s="141"/>
      <c r="X116" s="157"/>
    </row>
    <row r="117" spans="1:24" ht="20.25" customHeight="1" x14ac:dyDescent="0.35">
      <c r="A117" s="157"/>
      <c r="B117" s="326" t="s">
        <v>22</v>
      </c>
      <c r="C117" s="326"/>
      <c r="D117" s="326"/>
      <c r="E117" s="326"/>
      <c r="F117" s="157"/>
      <c r="G117" s="50">
        <f t="shared" ref="G117:R117" si="73">G116/G113</f>
        <v>0.37931034482758619</v>
      </c>
      <c r="H117" s="50">
        <f t="shared" si="73"/>
        <v>0.36842105263157893</v>
      </c>
      <c r="I117" s="50">
        <f t="shared" si="73"/>
        <v>0.3</v>
      </c>
      <c r="J117" s="50">
        <f t="shared" si="73"/>
        <v>0.26470588235294118</v>
      </c>
      <c r="K117" s="50">
        <f t="shared" si="73"/>
        <v>0.22916666666666666</v>
      </c>
      <c r="L117" s="50">
        <f t="shared" si="73"/>
        <v>0.35897435897435898</v>
      </c>
      <c r="M117" s="50">
        <f t="shared" si="73"/>
        <v>0.25</v>
      </c>
      <c r="N117" s="50">
        <f t="shared" si="73"/>
        <v>0.375</v>
      </c>
      <c r="O117" s="50">
        <f t="shared" si="73"/>
        <v>0.19148936170212766</v>
      </c>
      <c r="P117" s="50">
        <f t="shared" si="73"/>
        <v>0.23076923076923078</v>
      </c>
      <c r="Q117" s="50">
        <f t="shared" si="73"/>
        <v>0.18518518518518517</v>
      </c>
      <c r="R117" s="50">
        <f t="shared" si="73"/>
        <v>0.48148148148148145</v>
      </c>
      <c r="S117" s="157"/>
      <c r="T117" s="50">
        <f>T116/T113</f>
        <v>0.28436018957345971</v>
      </c>
      <c r="U117" s="36"/>
      <c r="V117" s="36"/>
      <c r="W117" s="141"/>
      <c r="X117" s="157"/>
    </row>
    <row r="118" spans="1:24" ht="20.25" customHeight="1" x14ac:dyDescent="0.35">
      <c r="A118" s="157"/>
      <c r="B118" s="326" t="s">
        <v>30</v>
      </c>
      <c r="C118" s="326"/>
      <c r="D118" s="326"/>
      <c r="E118" s="326"/>
      <c r="F118" s="157"/>
      <c r="G118" s="50">
        <f t="shared" ref="G118:R118" si="74">G116/G115</f>
        <v>0.84615384615384615</v>
      </c>
      <c r="H118" s="50">
        <f t="shared" si="74"/>
        <v>0.31818181818181818</v>
      </c>
      <c r="I118" s="50">
        <f t="shared" si="74"/>
        <v>0.9</v>
      </c>
      <c r="J118" s="50">
        <f t="shared" si="74"/>
        <v>0.6428571428571429</v>
      </c>
      <c r="K118" s="50">
        <f t="shared" si="74"/>
        <v>0.37931034482758619</v>
      </c>
      <c r="L118" s="50">
        <f t="shared" si="74"/>
        <v>0.73684210526315785</v>
      </c>
      <c r="M118" s="50">
        <f t="shared" si="74"/>
        <v>0.25</v>
      </c>
      <c r="N118" s="50">
        <f t="shared" si="74"/>
        <v>0.6</v>
      </c>
      <c r="O118" s="50">
        <f t="shared" si="74"/>
        <v>0.23076923076923078</v>
      </c>
      <c r="P118" s="50">
        <f t="shared" si="74"/>
        <v>0.23076923076923078</v>
      </c>
      <c r="Q118" s="50">
        <f t="shared" si="74"/>
        <v>0.26315789473684209</v>
      </c>
      <c r="R118" s="50">
        <f t="shared" si="74"/>
        <v>0.76470588235294112</v>
      </c>
      <c r="S118" s="157"/>
      <c r="T118" s="50">
        <f>T116/T115</f>
        <v>0.42253521126760563</v>
      </c>
      <c r="U118" s="36"/>
      <c r="V118" s="36"/>
      <c r="W118" s="141"/>
      <c r="X118" s="157"/>
    </row>
    <row r="119" spans="1:24" ht="20.25" customHeight="1" x14ac:dyDescent="0.35">
      <c r="A119" s="157"/>
      <c r="B119" s="315" t="s">
        <v>23</v>
      </c>
      <c r="C119" s="315"/>
      <c r="D119" s="315"/>
      <c r="E119" s="315"/>
      <c r="F119" s="157"/>
      <c r="G119" s="69">
        <v>104000</v>
      </c>
      <c r="H119" s="52">
        <v>43000</v>
      </c>
      <c r="I119" s="52">
        <v>64136.92</v>
      </c>
      <c r="J119" s="52">
        <v>75475</v>
      </c>
      <c r="K119" s="52">
        <v>98317</v>
      </c>
      <c r="L119" s="52">
        <v>91383</v>
      </c>
      <c r="M119" s="52">
        <v>97117</v>
      </c>
      <c r="N119" s="52">
        <v>104550</v>
      </c>
      <c r="O119" s="52">
        <v>82000</v>
      </c>
      <c r="P119" s="52">
        <v>76458</v>
      </c>
      <c r="Q119" s="52">
        <v>146083</v>
      </c>
      <c r="R119" s="70">
        <v>91750</v>
      </c>
      <c r="S119" s="157"/>
      <c r="T119" s="249">
        <f>SUM(G119:R119)</f>
        <v>1074269.92</v>
      </c>
      <c r="U119" s="36"/>
      <c r="V119" s="36"/>
      <c r="W119" s="141"/>
      <c r="X119" s="157"/>
    </row>
    <row r="120" spans="1:24" ht="20.25" customHeight="1" x14ac:dyDescent="0.35">
      <c r="A120" s="157"/>
      <c r="B120" s="315" t="s">
        <v>24</v>
      </c>
      <c r="C120" s="315"/>
      <c r="D120" s="315"/>
      <c r="E120" s="315"/>
      <c r="F120" s="157"/>
      <c r="G120" s="69">
        <f t="shared" ref="G120:R120" si="75">G119/G116</f>
        <v>9454.545454545454</v>
      </c>
      <c r="H120" s="52">
        <f t="shared" si="75"/>
        <v>6142.8571428571431</v>
      </c>
      <c r="I120" s="52">
        <f t="shared" si="75"/>
        <v>7126.3244444444445</v>
      </c>
      <c r="J120" s="52">
        <f t="shared" si="75"/>
        <v>8386.1111111111113</v>
      </c>
      <c r="K120" s="52">
        <f t="shared" si="75"/>
        <v>8937.9090909090901</v>
      </c>
      <c r="L120" s="52">
        <f t="shared" si="75"/>
        <v>6527.3571428571431</v>
      </c>
      <c r="M120" s="52">
        <f t="shared" si="75"/>
        <v>16186.166666666666</v>
      </c>
      <c r="N120" s="52">
        <f t="shared" si="75"/>
        <v>8712.5</v>
      </c>
      <c r="O120" s="52">
        <f t="shared" si="75"/>
        <v>9111.1111111111113</v>
      </c>
      <c r="P120" s="52">
        <f t="shared" si="75"/>
        <v>8495.3333333333339</v>
      </c>
      <c r="Q120" s="52">
        <f t="shared" si="75"/>
        <v>14608.3</v>
      </c>
      <c r="R120" s="70">
        <f t="shared" si="75"/>
        <v>7057.6923076923076</v>
      </c>
      <c r="S120" s="157"/>
      <c r="T120" s="205">
        <f>SUM(G119:R119)/SUM(G116:R116)</f>
        <v>8952.2493333333332</v>
      </c>
      <c r="U120" s="36"/>
      <c r="V120" s="36"/>
      <c r="W120" s="141"/>
      <c r="X120" s="157"/>
    </row>
    <row r="121" spans="1:24" ht="16.95" customHeight="1" x14ac:dyDescent="0.35">
      <c r="A121" s="154"/>
      <c r="B121" s="169"/>
      <c r="C121" s="34"/>
      <c r="D121" s="34"/>
      <c r="E121" s="187"/>
      <c r="F121" s="154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259"/>
      <c r="T121" s="35"/>
      <c r="U121" s="36"/>
      <c r="V121" s="36"/>
      <c r="W121" s="141"/>
      <c r="X121" s="154"/>
    </row>
    <row r="122" spans="1:24" ht="20.100000000000001" customHeight="1" x14ac:dyDescent="0.35">
      <c r="A122" s="155"/>
      <c r="B122" s="325">
        <v>2017</v>
      </c>
      <c r="C122" s="327"/>
      <c r="D122" s="327"/>
      <c r="E122" s="327"/>
      <c r="F122" s="155"/>
      <c r="G122" s="53">
        <v>42736</v>
      </c>
      <c r="H122" s="53">
        <v>42767</v>
      </c>
      <c r="I122" s="53">
        <v>42795</v>
      </c>
      <c r="J122" s="53">
        <v>42826</v>
      </c>
      <c r="K122" s="53">
        <v>42856</v>
      </c>
      <c r="L122" s="53">
        <v>42887</v>
      </c>
      <c r="M122" s="53">
        <v>42917</v>
      </c>
      <c r="N122" s="53">
        <v>42948</v>
      </c>
      <c r="O122" s="53">
        <v>42979</v>
      </c>
      <c r="P122" s="53">
        <v>43009</v>
      </c>
      <c r="Q122" s="53">
        <v>43040</v>
      </c>
      <c r="R122" s="232">
        <v>43070</v>
      </c>
      <c r="S122" s="262"/>
      <c r="T122" s="250" t="s">
        <v>25</v>
      </c>
      <c r="U122" s="36"/>
      <c r="V122" s="36"/>
      <c r="W122" s="141"/>
      <c r="X122" s="155"/>
    </row>
    <row r="123" spans="1:24" ht="20.25" customHeight="1" x14ac:dyDescent="0.35">
      <c r="A123" s="157"/>
      <c r="B123" s="121" t="s">
        <v>27</v>
      </c>
      <c r="C123" s="66"/>
      <c r="D123" s="66"/>
      <c r="E123" s="66"/>
      <c r="F123" s="157"/>
      <c r="G123" s="42">
        <v>120</v>
      </c>
      <c r="H123" s="43">
        <v>125</v>
      </c>
      <c r="I123" s="43">
        <v>140</v>
      </c>
      <c r="J123" s="43">
        <v>74</v>
      </c>
      <c r="K123" s="43">
        <v>80</v>
      </c>
      <c r="L123" s="43">
        <v>94</v>
      </c>
      <c r="M123" s="43">
        <v>61</v>
      </c>
      <c r="N123" s="43">
        <v>84</v>
      </c>
      <c r="O123" s="43">
        <v>77</v>
      </c>
      <c r="P123" s="43">
        <v>74</v>
      </c>
      <c r="Q123" s="43">
        <v>83</v>
      </c>
      <c r="R123" s="44">
        <v>73</v>
      </c>
      <c r="S123" s="157"/>
      <c r="T123" s="253">
        <f t="shared" ref="T123" si="76">SUM(G123:R123)</f>
        <v>1085</v>
      </c>
      <c r="U123" s="36"/>
      <c r="V123" s="36"/>
      <c r="W123" s="141"/>
      <c r="X123" s="157"/>
    </row>
    <row r="124" spans="1:24" ht="20.25" customHeight="1" x14ac:dyDescent="0.35">
      <c r="A124" s="157"/>
      <c r="B124" s="121" t="s">
        <v>28</v>
      </c>
      <c r="C124" s="66"/>
      <c r="D124" s="66"/>
      <c r="E124" s="66"/>
      <c r="F124" s="157"/>
      <c r="G124" s="67">
        <v>49</v>
      </c>
      <c r="H124" s="47">
        <v>46</v>
      </c>
      <c r="I124" s="47">
        <v>40</v>
      </c>
      <c r="J124" s="47">
        <v>20</v>
      </c>
      <c r="K124" s="47">
        <v>34</v>
      </c>
      <c r="L124" s="47">
        <v>23</v>
      </c>
      <c r="M124" s="47">
        <v>26</v>
      </c>
      <c r="N124" s="47">
        <v>36</v>
      </c>
      <c r="O124" s="47">
        <v>24</v>
      </c>
      <c r="P124" s="47">
        <v>23</v>
      </c>
      <c r="Q124" s="47">
        <v>31</v>
      </c>
      <c r="R124" s="68">
        <v>24</v>
      </c>
      <c r="S124" s="157"/>
      <c r="T124" s="251">
        <f>SUM(G124:R124)</f>
        <v>376</v>
      </c>
      <c r="U124" s="36"/>
      <c r="V124" s="36"/>
      <c r="W124" s="141"/>
      <c r="X124" s="157"/>
    </row>
    <row r="125" spans="1:24" ht="20.25" customHeight="1" x14ac:dyDescent="0.35">
      <c r="A125" s="157"/>
      <c r="B125" s="121" t="s">
        <v>20</v>
      </c>
      <c r="C125" s="66"/>
      <c r="D125" s="66"/>
      <c r="E125" s="66"/>
      <c r="F125" s="157"/>
      <c r="G125" s="49">
        <f t="shared" ref="G125:R125" si="77">G124/G123</f>
        <v>0.40833333333333333</v>
      </c>
      <c r="H125" s="49">
        <f t="shared" si="77"/>
        <v>0.36799999999999999</v>
      </c>
      <c r="I125" s="49">
        <f t="shared" si="77"/>
        <v>0.2857142857142857</v>
      </c>
      <c r="J125" s="49">
        <f t="shared" si="77"/>
        <v>0.27027027027027029</v>
      </c>
      <c r="K125" s="49">
        <f t="shared" si="77"/>
        <v>0.42499999999999999</v>
      </c>
      <c r="L125" s="49">
        <f t="shared" si="77"/>
        <v>0.24468085106382978</v>
      </c>
      <c r="M125" s="49">
        <f t="shared" si="77"/>
        <v>0.42622950819672129</v>
      </c>
      <c r="N125" s="49">
        <f t="shared" si="77"/>
        <v>0.42857142857142855</v>
      </c>
      <c r="O125" s="49">
        <f t="shared" si="77"/>
        <v>0.31168831168831168</v>
      </c>
      <c r="P125" s="49">
        <f t="shared" si="77"/>
        <v>0.3108108108108108</v>
      </c>
      <c r="Q125" s="49">
        <f t="shared" si="77"/>
        <v>0.37349397590361444</v>
      </c>
      <c r="R125" s="62">
        <f t="shared" si="77"/>
        <v>0.32876712328767121</v>
      </c>
      <c r="S125" s="157"/>
      <c r="T125" s="49">
        <f>T124/T123</f>
        <v>0.34654377880184334</v>
      </c>
      <c r="U125" s="36"/>
      <c r="V125" s="36"/>
      <c r="W125" s="141"/>
      <c r="X125" s="157"/>
    </row>
    <row r="126" spans="1:24" ht="20.25" customHeight="1" x14ac:dyDescent="0.35">
      <c r="A126" s="157"/>
      <c r="B126" s="121" t="s">
        <v>29</v>
      </c>
      <c r="C126" s="66"/>
      <c r="D126" s="66"/>
      <c r="E126" s="66"/>
      <c r="F126" s="157"/>
      <c r="G126" s="74" t="s">
        <v>43</v>
      </c>
      <c r="H126" s="74" t="s">
        <v>43</v>
      </c>
      <c r="I126" s="74" t="s">
        <v>43</v>
      </c>
      <c r="J126" s="74" t="s">
        <v>43</v>
      </c>
      <c r="K126" s="74" t="s">
        <v>43</v>
      </c>
      <c r="L126" s="74" t="s">
        <v>43</v>
      </c>
      <c r="M126" s="74" t="s">
        <v>43</v>
      </c>
      <c r="N126" s="74" t="s">
        <v>43</v>
      </c>
      <c r="O126" s="74" t="s">
        <v>43</v>
      </c>
      <c r="P126" s="74" t="s">
        <v>43</v>
      </c>
      <c r="Q126" s="74" t="s">
        <v>43</v>
      </c>
      <c r="R126" s="233" t="s">
        <v>43</v>
      </c>
      <c r="S126" s="157"/>
      <c r="T126" s="252">
        <f>SUM(G126:R126)</f>
        <v>0</v>
      </c>
      <c r="U126" s="83"/>
      <c r="V126" s="83"/>
      <c r="W126" s="141"/>
      <c r="X126" s="157"/>
    </row>
    <row r="127" spans="1:24" ht="20.25" customHeight="1" x14ac:dyDescent="0.35">
      <c r="A127" s="157"/>
      <c r="B127" s="121" t="s">
        <v>21</v>
      </c>
      <c r="C127" s="66"/>
      <c r="D127" s="66"/>
      <c r="E127" s="66"/>
      <c r="F127" s="157"/>
      <c r="G127" s="67">
        <v>6</v>
      </c>
      <c r="H127" s="47">
        <v>11</v>
      </c>
      <c r="I127" s="47">
        <v>10</v>
      </c>
      <c r="J127" s="47">
        <v>9</v>
      </c>
      <c r="K127" s="47">
        <v>6</v>
      </c>
      <c r="L127" s="47">
        <v>8</v>
      </c>
      <c r="M127" s="47">
        <v>7</v>
      </c>
      <c r="N127" s="47">
        <v>14</v>
      </c>
      <c r="O127" s="47">
        <v>9</v>
      </c>
      <c r="P127" s="47">
        <v>8</v>
      </c>
      <c r="Q127" s="47">
        <v>10</v>
      </c>
      <c r="R127" s="68">
        <v>6</v>
      </c>
      <c r="S127" s="157"/>
      <c r="T127" s="251">
        <f>SUM(G127:R127)</f>
        <v>104</v>
      </c>
      <c r="U127" s="36"/>
      <c r="V127" s="36"/>
      <c r="W127" s="141"/>
      <c r="X127" s="157"/>
    </row>
    <row r="128" spans="1:24" ht="20.25" customHeight="1" x14ac:dyDescent="0.35">
      <c r="A128" s="157"/>
      <c r="B128" s="121" t="s">
        <v>22</v>
      </c>
      <c r="C128" s="66"/>
      <c r="D128" s="66"/>
      <c r="E128" s="66"/>
      <c r="F128" s="157"/>
      <c r="G128" s="50">
        <f t="shared" ref="G128:T128" si="78">G127/G124</f>
        <v>0.12244897959183673</v>
      </c>
      <c r="H128" s="50">
        <f t="shared" si="78"/>
        <v>0.2391304347826087</v>
      </c>
      <c r="I128" s="50">
        <f t="shared" si="78"/>
        <v>0.25</v>
      </c>
      <c r="J128" s="50">
        <f t="shared" si="78"/>
        <v>0.45</v>
      </c>
      <c r="K128" s="50">
        <f t="shared" si="78"/>
        <v>0.17647058823529413</v>
      </c>
      <c r="L128" s="50">
        <f t="shared" si="78"/>
        <v>0.34782608695652173</v>
      </c>
      <c r="M128" s="50">
        <f t="shared" si="78"/>
        <v>0.26923076923076922</v>
      </c>
      <c r="N128" s="50">
        <f t="shared" si="78"/>
        <v>0.3888888888888889</v>
      </c>
      <c r="O128" s="50">
        <f t="shared" si="78"/>
        <v>0.375</v>
      </c>
      <c r="P128" s="50">
        <f t="shared" si="78"/>
        <v>0.34782608695652173</v>
      </c>
      <c r="Q128" s="50">
        <f t="shared" si="78"/>
        <v>0.32258064516129031</v>
      </c>
      <c r="R128" s="234">
        <f t="shared" si="78"/>
        <v>0.25</v>
      </c>
      <c r="S128" s="157"/>
      <c r="T128" s="50">
        <f t="shared" si="78"/>
        <v>0.27659574468085107</v>
      </c>
      <c r="U128" s="36"/>
      <c r="V128" s="36"/>
      <c r="W128" s="141"/>
      <c r="X128" s="157"/>
    </row>
    <row r="129" spans="1:24" ht="20.25" customHeight="1" x14ac:dyDescent="0.35">
      <c r="A129" s="157"/>
      <c r="B129" s="326" t="s">
        <v>30</v>
      </c>
      <c r="C129" s="327"/>
      <c r="D129" s="327"/>
      <c r="E129" s="327"/>
      <c r="F129" s="157"/>
      <c r="G129" s="50" t="e">
        <f t="shared" ref="G129:R129" si="79">G127/G126</f>
        <v>#VALUE!</v>
      </c>
      <c r="H129" s="50" t="e">
        <f t="shared" si="79"/>
        <v>#VALUE!</v>
      </c>
      <c r="I129" s="50" t="e">
        <f t="shared" si="79"/>
        <v>#VALUE!</v>
      </c>
      <c r="J129" s="50" t="e">
        <f t="shared" si="79"/>
        <v>#VALUE!</v>
      </c>
      <c r="K129" s="50" t="e">
        <f t="shared" si="79"/>
        <v>#VALUE!</v>
      </c>
      <c r="L129" s="50" t="e">
        <f t="shared" si="79"/>
        <v>#VALUE!</v>
      </c>
      <c r="M129" s="50" t="e">
        <f t="shared" si="79"/>
        <v>#VALUE!</v>
      </c>
      <c r="N129" s="50" t="e">
        <f t="shared" si="79"/>
        <v>#VALUE!</v>
      </c>
      <c r="O129" s="50" t="e">
        <f t="shared" si="79"/>
        <v>#VALUE!</v>
      </c>
      <c r="P129" s="50" t="e">
        <f t="shared" si="79"/>
        <v>#VALUE!</v>
      </c>
      <c r="Q129" s="50" t="e">
        <f t="shared" si="79"/>
        <v>#VALUE!</v>
      </c>
      <c r="R129" s="234" t="e">
        <f t="shared" si="79"/>
        <v>#VALUE!</v>
      </c>
      <c r="S129" s="157"/>
      <c r="T129" s="50" t="e">
        <f>T127/T126</f>
        <v>#DIV/0!</v>
      </c>
      <c r="U129" s="83"/>
      <c r="V129" s="83"/>
      <c r="W129" s="141"/>
      <c r="X129" s="157"/>
    </row>
    <row r="130" spans="1:24" ht="20.25" customHeight="1" x14ac:dyDescent="0.35">
      <c r="A130" s="157"/>
      <c r="B130" s="139" t="s">
        <v>23</v>
      </c>
      <c r="C130" s="66"/>
      <c r="D130" s="66"/>
      <c r="E130" s="66"/>
      <c r="F130" s="157"/>
      <c r="G130" s="69">
        <v>50166.67</v>
      </c>
      <c r="H130" s="52">
        <v>73917</v>
      </c>
      <c r="I130" s="52">
        <v>89167</v>
      </c>
      <c r="J130" s="52">
        <v>57750</v>
      </c>
      <c r="K130" s="52">
        <v>71167</v>
      </c>
      <c r="L130" s="52">
        <v>56000</v>
      </c>
      <c r="M130" s="52">
        <v>42750</v>
      </c>
      <c r="N130" s="52">
        <v>103750</v>
      </c>
      <c r="O130" s="52">
        <v>74000</v>
      </c>
      <c r="P130" s="52">
        <v>72042</v>
      </c>
      <c r="Q130" s="52">
        <v>94400</v>
      </c>
      <c r="R130" s="70">
        <v>52000</v>
      </c>
      <c r="S130" s="157"/>
      <c r="T130" s="249">
        <f>SUM(G130:R130)</f>
        <v>837109.66999999993</v>
      </c>
      <c r="U130" s="36"/>
      <c r="V130" s="36"/>
      <c r="W130" s="141"/>
      <c r="X130" s="157"/>
    </row>
    <row r="131" spans="1:24" ht="20.25" customHeight="1" x14ac:dyDescent="0.35">
      <c r="A131" s="157"/>
      <c r="B131" s="139" t="s">
        <v>24</v>
      </c>
      <c r="C131" s="66"/>
      <c r="D131" s="66"/>
      <c r="E131" s="66"/>
      <c r="F131" s="157"/>
      <c r="G131" s="69">
        <f t="shared" ref="G131:R131" si="80">G130/G127</f>
        <v>8361.1116666666658</v>
      </c>
      <c r="H131" s="52">
        <f t="shared" si="80"/>
        <v>6719.727272727273</v>
      </c>
      <c r="I131" s="52">
        <f t="shared" si="80"/>
        <v>8916.7000000000007</v>
      </c>
      <c r="J131" s="52">
        <f t="shared" si="80"/>
        <v>6416.666666666667</v>
      </c>
      <c r="K131" s="52">
        <f t="shared" si="80"/>
        <v>11861.166666666666</v>
      </c>
      <c r="L131" s="52">
        <f t="shared" si="80"/>
        <v>7000</v>
      </c>
      <c r="M131" s="52">
        <f t="shared" si="80"/>
        <v>6107.1428571428569</v>
      </c>
      <c r="N131" s="52">
        <f t="shared" si="80"/>
        <v>7410.7142857142853</v>
      </c>
      <c r="O131" s="52">
        <f t="shared" si="80"/>
        <v>8222.2222222222226</v>
      </c>
      <c r="P131" s="52">
        <f t="shared" si="80"/>
        <v>9005.25</v>
      </c>
      <c r="Q131" s="52">
        <f t="shared" si="80"/>
        <v>9440</v>
      </c>
      <c r="R131" s="70">
        <f t="shared" si="80"/>
        <v>8666.6666666666661</v>
      </c>
      <c r="S131" s="157"/>
      <c r="T131" s="205">
        <f>SUM(G130:R130)/SUM(G127:R127)</f>
        <v>8049.1314423076919</v>
      </c>
      <c r="U131" s="36"/>
      <c r="V131" s="36"/>
      <c r="W131" s="141"/>
      <c r="X131" s="157"/>
    </row>
    <row r="132" spans="1:24" ht="19.95" customHeight="1" x14ac:dyDescent="0.35">
      <c r="A132" s="154"/>
      <c r="B132" s="169"/>
      <c r="C132" s="34"/>
      <c r="D132" s="34"/>
      <c r="E132" s="187"/>
      <c r="F132" s="154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259"/>
      <c r="T132" s="35"/>
      <c r="U132" s="36"/>
      <c r="V132" s="36"/>
      <c r="W132" s="141"/>
      <c r="X132" s="154"/>
    </row>
    <row r="133" spans="1:24" ht="17.7" customHeight="1" x14ac:dyDescent="0.35">
      <c r="A133" s="156"/>
      <c r="B133" s="325">
        <v>2016</v>
      </c>
      <c r="C133" s="327"/>
      <c r="D133" s="327"/>
      <c r="E133" s="327"/>
      <c r="F133" s="156"/>
      <c r="G133" s="53">
        <f t="shared" ref="G133:Q133" si="81">H133-31</f>
        <v>42393</v>
      </c>
      <c r="H133" s="54">
        <f t="shared" si="81"/>
        <v>42424</v>
      </c>
      <c r="I133" s="54">
        <f t="shared" si="81"/>
        <v>42455</v>
      </c>
      <c r="J133" s="54">
        <f t="shared" si="81"/>
        <v>42486</v>
      </c>
      <c r="K133" s="54">
        <f t="shared" si="81"/>
        <v>42517</v>
      </c>
      <c r="L133" s="54">
        <f t="shared" si="81"/>
        <v>42548</v>
      </c>
      <c r="M133" s="54">
        <f t="shared" si="81"/>
        <v>42579</v>
      </c>
      <c r="N133" s="54">
        <f t="shared" si="81"/>
        <v>42610</v>
      </c>
      <c r="O133" s="54">
        <f t="shared" si="81"/>
        <v>42641</v>
      </c>
      <c r="P133" s="54">
        <f t="shared" si="81"/>
        <v>42672</v>
      </c>
      <c r="Q133" s="54">
        <f t="shared" si="81"/>
        <v>42703</v>
      </c>
      <c r="R133" s="55">
        <f>I3-366</f>
        <v>42734</v>
      </c>
      <c r="S133" s="156"/>
      <c r="T133" s="250" t="s">
        <v>25</v>
      </c>
      <c r="U133" s="36"/>
      <c r="V133" s="36"/>
      <c r="W133" s="141"/>
      <c r="X133" s="156"/>
    </row>
    <row r="134" spans="1:24" ht="20.25" customHeight="1" x14ac:dyDescent="0.35">
      <c r="A134" s="155"/>
      <c r="B134" s="315" t="s">
        <v>18</v>
      </c>
      <c r="C134" s="327"/>
      <c r="D134" s="327"/>
      <c r="E134" s="327"/>
      <c r="F134" s="155"/>
      <c r="G134" s="56">
        <v>118</v>
      </c>
      <c r="H134" s="57">
        <v>107</v>
      </c>
      <c r="I134" s="57">
        <v>93</v>
      </c>
      <c r="J134" s="57">
        <v>95</v>
      </c>
      <c r="K134" s="57">
        <v>65</v>
      </c>
      <c r="L134" s="57">
        <v>87</v>
      </c>
      <c r="M134" s="57">
        <v>90</v>
      </c>
      <c r="N134" s="57">
        <v>70</v>
      </c>
      <c r="O134" s="57">
        <v>73</v>
      </c>
      <c r="P134" s="57">
        <v>149</v>
      </c>
      <c r="Q134" s="57">
        <v>136</v>
      </c>
      <c r="R134" s="58">
        <v>87</v>
      </c>
      <c r="S134" s="155"/>
      <c r="T134" s="254">
        <f t="shared" ref="T134:T135" si="82">SUM(G134:R134)</f>
        <v>1170</v>
      </c>
      <c r="U134" s="36"/>
      <c r="V134" s="36"/>
      <c r="W134" s="141"/>
      <c r="X134" s="155"/>
    </row>
    <row r="135" spans="1:24" ht="20.25" customHeight="1" x14ac:dyDescent="0.35">
      <c r="A135" s="155"/>
      <c r="B135" s="140" t="s">
        <v>19</v>
      </c>
      <c r="C135" s="17"/>
      <c r="D135" s="17"/>
      <c r="E135" s="120"/>
      <c r="F135" s="155"/>
      <c r="G135" s="59">
        <v>68</v>
      </c>
      <c r="H135" s="60">
        <v>59</v>
      </c>
      <c r="I135" s="60">
        <v>62</v>
      </c>
      <c r="J135" s="60">
        <v>78</v>
      </c>
      <c r="K135" s="60">
        <v>70</v>
      </c>
      <c r="L135" s="60">
        <v>91</v>
      </c>
      <c r="M135" s="60">
        <v>62</v>
      </c>
      <c r="N135" s="60">
        <v>46</v>
      </c>
      <c r="O135" s="60">
        <v>54</v>
      </c>
      <c r="P135" s="60">
        <v>67</v>
      </c>
      <c r="Q135" s="60">
        <v>64</v>
      </c>
      <c r="R135" s="61">
        <v>34</v>
      </c>
      <c r="S135" s="155"/>
      <c r="T135" s="254">
        <f t="shared" si="82"/>
        <v>755</v>
      </c>
      <c r="U135" s="36"/>
      <c r="V135" s="36"/>
      <c r="W135" s="141"/>
      <c r="X135" s="155"/>
    </row>
    <row r="136" spans="1:24" ht="20.25" customHeight="1" x14ac:dyDescent="0.35">
      <c r="A136" s="157"/>
      <c r="B136" s="326" t="s">
        <v>20</v>
      </c>
      <c r="C136" s="327"/>
      <c r="D136" s="327"/>
      <c r="E136" s="327"/>
      <c r="F136" s="157"/>
      <c r="G136" s="49">
        <f t="shared" ref="G136:R136" si="83">G135/G134</f>
        <v>0.57627118644067798</v>
      </c>
      <c r="H136" s="49">
        <f t="shared" si="83"/>
        <v>0.55140186915887845</v>
      </c>
      <c r="I136" s="49">
        <f t="shared" si="83"/>
        <v>0.66666666666666663</v>
      </c>
      <c r="J136" s="49">
        <f t="shared" si="83"/>
        <v>0.82105263157894737</v>
      </c>
      <c r="K136" s="49">
        <f t="shared" si="83"/>
        <v>1.0769230769230769</v>
      </c>
      <c r="L136" s="49">
        <f t="shared" si="83"/>
        <v>1.0459770114942528</v>
      </c>
      <c r="M136" s="49">
        <f t="shared" si="83"/>
        <v>0.68888888888888888</v>
      </c>
      <c r="N136" s="49">
        <f t="shared" si="83"/>
        <v>0.65714285714285714</v>
      </c>
      <c r="O136" s="49">
        <f t="shared" si="83"/>
        <v>0.73972602739726023</v>
      </c>
      <c r="P136" s="49">
        <f t="shared" si="83"/>
        <v>0.44966442953020136</v>
      </c>
      <c r="Q136" s="49">
        <f t="shared" si="83"/>
        <v>0.47058823529411764</v>
      </c>
      <c r="R136" s="62">
        <f t="shared" si="83"/>
        <v>0.39080459770114945</v>
      </c>
      <c r="S136" s="157"/>
      <c r="T136" s="49">
        <f>T135/T134</f>
        <v>0.64529914529914534</v>
      </c>
      <c r="U136" s="36"/>
      <c r="V136" s="36"/>
      <c r="W136" s="141"/>
      <c r="X136" s="157"/>
    </row>
    <row r="137" spans="1:24" ht="20.25" customHeight="1" x14ac:dyDescent="0.35">
      <c r="A137" s="157"/>
      <c r="B137" s="121" t="s">
        <v>29</v>
      </c>
      <c r="C137" s="66"/>
      <c r="D137" s="66"/>
      <c r="E137" s="66"/>
      <c r="F137" s="157"/>
      <c r="G137" s="74" t="s">
        <v>43</v>
      </c>
      <c r="H137" s="74" t="s">
        <v>43</v>
      </c>
      <c r="I137" s="74" t="s">
        <v>43</v>
      </c>
      <c r="J137" s="74" t="s">
        <v>43</v>
      </c>
      <c r="K137" s="74" t="s">
        <v>43</v>
      </c>
      <c r="L137" s="74" t="s">
        <v>43</v>
      </c>
      <c r="M137" s="74" t="s">
        <v>43</v>
      </c>
      <c r="N137" s="74" t="s">
        <v>43</v>
      </c>
      <c r="O137" s="74" t="s">
        <v>43</v>
      </c>
      <c r="P137" s="74" t="s">
        <v>43</v>
      </c>
      <c r="Q137" s="74" t="s">
        <v>43</v>
      </c>
      <c r="R137" s="233" t="s">
        <v>43</v>
      </c>
      <c r="S137" s="157"/>
      <c r="T137" s="252">
        <f>SUM(G137:R137)</f>
        <v>0</v>
      </c>
      <c r="U137" s="83"/>
      <c r="V137" s="83"/>
      <c r="W137" s="141"/>
      <c r="X137" s="157"/>
    </row>
    <row r="138" spans="1:24" ht="20.25" customHeight="1" x14ac:dyDescent="0.35">
      <c r="A138" s="155"/>
      <c r="B138" s="315" t="s">
        <v>21</v>
      </c>
      <c r="C138" s="327"/>
      <c r="D138" s="327"/>
      <c r="E138" s="327"/>
      <c r="F138" s="155"/>
      <c r="G138" s="207">
        <v>6</v>
      </c>
      <c r="H138" s="63">
        <v>6</v>
      </c>
      <c r="I138" s="63">
        <v>8</v>
      </c>
      <c r="J138" s="63">
        <v>5</v>
      </c>
      <c r="K138" s="63">
        <v>6</v>
      </c>
      <c r="L138" s="63">
        <v>9</v>
      </c>
      <c r="M138" s="63">
        <v>5</v>
      </c>
      <c r="N138" s="63">
        <v>5</v>
      </c>
      <c r="O138" s="63">
        <v>7</v>
      </c>
      <c r="P138" s="63">
        <v>9</v>
      </c>
      <c r="Q138" s="63">
        <v>11</v>
      </c>
      <c r="R138" s="235">
        <v>5</v>
      </c>
      <c r="S138" s="155"/>
      <c r="T138" s="254">
        <f>SUM(G138:R138)</f>
        <v>82</v>
      </c>
      <c r="U138" s="36"/>
      <c r="V138" s="36"/>
      <c r="W138" s="141"/>
      <c r="X138" s="155"/>
    </row>
    <row r="139" spans="1:24" ht="20.25" customHeight="1" x14ac:dyDescent="0.35">
      <c r="A139" s="157"/>
      <c r="B139" s="326" t="s">
        <v>22</v>
      </c>
      <c r="C139" s="327"/>
      <c r="D139" s="327"/>
      <c r="E139" s="327"/>
      <c r="F139" s="157"/>
      <c r="G139" s="50">
        <f t="shared" ref="G139:T139" si="84">G138/G135</f>
        <v>8.8235294117647065E-2</v>
      </c>
      <c r="H139" s="50">
        <f t="shared" si="84"/>
        <v>0.10169491525423729</v>
      </c>
      <c r="I139" s="50">
        <f t="shared" si="84"/>
        <v>0.12903225806451613</v>
      </c>
      <c r="J139" s="50">
        <f t="shared" si="84"/>
        <v>6.4102564102564097E-2</v>
      </c>
      <c r="K139" s="50">
        <f t="shared" si="84"/>
        <v>8.5714285714285715E-2</v>
      </c>
      <c r="L139" s="50">
        <f t="shared" si="84"/>
        <v>9.8901098901098897E-2</v>
      </c>
      <c r="M139" s="50">
        <f t="shared" si="84"/>
        <v>8.0645161290322578E-2</v>
      </c>
      <c r="N139" s="50">
        <f t="shared" si="84"/>
        <v>0.10869565217391304</v>
      </c>
      <c r="O139" s="50">
        <f t="shared" si="84"/>
        <v>0.12962962962962962</v>
      </c>
      <c r="P139" s="50">
        <f t="shared" si="84"/>
        <v>0.13432835820895522</v>
      </c>
      <c r="Q139" s="50">
        <f t="shared" si="84"/>
        <v>0.171875</v>
      </c>
      <c r="R139" s="234">
        <f t="shared" si="84"/>
        <v>0.14705882352941177</v>
      </c>
      <c r="S139" s="157"/>
      <c r="T139" s="50">
        <f t="shared" si="84"/>
        <v>0.10860927152317881</v>
      </c>
      <c r="U139" s="36"/>
      <c r="V139" s="36"/>
      <c r="W139" s="141"/>
      <c r="X139" s="157"/>
    </row>
    <row r="140" spans="1:24" ht="20.25" customHeight="1" x14ac:dyDescent="0.35">
      <c r="A140" s="157"/>
      <c r="B140" s="326" t="s">
        <v>30</v>
      </c>
      <c r="C140" s="327"/>
      <c r="D140" s="327"/>
      <c r="E140" s="327"/>
      <c r="F140" s="157"/>
      <c r="G140" s="50" t="e">
        <f t="shared" ref="G140:R140" si="85">G138/G137</f>
        <v>#VALUE!</v>
      </c>
      <c r="H140" s="50" t="e">
        <f t="shared" si="85"/>
        <v>#VALUE!</v>
      </c>
      <c r="I140" s="50" t="e">
        <f t="shared" si="85"/>
        <v>#VALUE!</v>
      </c>
      <c r="J140" s="50" t="e">
        <f t="shared" si="85"/>
        <v>#VALUE!</v>
      </c>
      <c r="K140" s="50" t="e">
        <f t="shared" si="85"/>
        <v>#VALUE!</v>
      </c>
      <c r="L140" s="50" t="e">
        <f t="shared" si="85"/>
        <v>#VALUE!</v>
      </c>
      <c r="M140" s="50" t="e">
        <f t="shared" si="85"/>
        <v>#VALUE!</v>
      </c>
      <c r="N140" s="50" t="e">
        <f t="shared" si="85"/>
        <v>#VALUE!</v>
      </c>
      <c r="O140" s="50" t="e">
        <f t="shared" si="85"/>
        <v>#VALUE!</v>
      </c>
      <c r="P140" s="50" t="e">
        <f t="shared" si="85"/>
        <v>#VALUE!</v>
      </c>
      <c r="Q140" s="50" t="e">
        <f t="shared" si="85"/>
        <v>#VALUE!</v>
      </c>
      <c r="R140" s="234" t="e">
        <f t="shared" si="85"/>
        <v>#VALUE!</v>
      </c>
      <c r="S140" s="157"/>
      <c r="T140" s="50" t="e">
        <f>T138/T137</f>
        <v>#DIV/0!</v>
      </c>
      <c r="U140" s="83"/>
      <c r="V140" s="83"/>
      <c r="W140" s="141"/>
      <c r="X140" s="157"/>
    </row>
    <row r="141" spans="1:24" ht="20.25" customHeight="1" x14ac:dyDescent="0.35">
      <c r="A141" s="155"/>
      <c r="B141" s="315" t="s">
        <v>23</v>
      </c>
      <c r="C141" s="327"/>
      <c r="D141" s="327"/>
      <c r="E141" s="327"/>
      <c r="F141" s="155"/>
      <c r="G141" s="208">
        <v>37370</v>
      </c>
      <c r="H141" s="64">
        <v>41733.33</v>
      </c>
      <c r="I141" s="64">
        <v>40012.33</v>
      </c>
      <c r="J141" s="64">
        <v>49583.33</v>
      </c>
      <c r="K141" s="64">
        <v>72760</v>
      </c>
      <c r="L141" s="64">
        <v>79491.67</v>
      </c>
      <c r="M141" s="64">
        <v>24065.1</v>
      </c>
      <c r="N141" s="64">
        <v>50208.33</v>
      </c>
      <c r="O141" s="64">
        <v>64875</v>
      </c>
      <c r="P141" s="64">
        <v>84875</v>
      </c>
      <c r="Q141" s="64">
        <v>89183.33</v>
      </c>
      <c r="R141" s="236">
        <v>72250</v>
      </c>
      <c r="S141" s="155"/>
      <c r="T141" s="255">
        <f>SUM(G141:R141)</f>
        <v>706407.41999999993</v>
      </c>
      <c r="U141" s="36"/>
      <c r="V141" s="36"/>
      <c r="W141" s="141"/>
      <c r="X141" s="155"/>
    </row>
    <row r="142" spans="1:24" ht="20.25" customHeight="1" x14ac:dyDescent="0.35">
      <c r="A142" s="155"/>
      <c r="B142" s="315" t="s">
        <v>24</v>
      </c>
      <c r="C142" s="327"/>
      <c r="D142" s="327"/>
      <c r="E142" s="327"/>
      <c r="F142" s="155"/>
      <c r="G142" s="208">
        <f t="shared" ref="G142:R142" si="86">G141/G138</f>
        <v>6228.333333333333</v>
      </c>
      <c r="H142" s="64">
        <f t="shared" si="86"/>
        <v>6955.5550000000003</v>
      </c>
      <c r="I142" s="64">
        <f t="shared" si="86"/>
        <v>5001.5412500000002</v>
      </c>
      <c r="J142" s="64">
        <f t="shared" si="86"/>
        <v>9916.6660000000011</v>
      </c>
      <c r="K142" s="64">
        <f t="shared" si="86"/>
        <v>12126.666666666666</v>
      </c>
      <c r="L142" s="64">
        <f t="shared" si="86"/>
        <v>8832.4077777777784</v>
      </c>
      <c r="M142" s="64">
        <f t="shared" si="86"/>
        <v>4813.0199999999995</v>
      </c>
      <c r="N142" s="64">
        <f t="shared" si="86"/>
        <v>10041.666000000001</v>
      </c>
      <c r="O142" s="64">
        <f t="shared" si="86"/>
        <v>9267.8571428571431</v>
      </c>
      <c r="P142" s="64">
        <f t="shared" si="86"/>
        <v>9430.5555555555547</v>
      </c>
      <c r="Q142" s="64">
        <f t="shared" si="86"/>
        <v>8107.5754545454547</v>
      </c>
      <c r="R142" s="236">
        <f t="shared" si="86"/>
        <v>14450</v>
      </c>
      <c r="S142" s="155"/>
      <c r="T142" s="208">
        <f>T141/T138</f>
        <v>8614.7246341463397</v>
      </c>
      <c r="U142" s="36"/>
      <c r="V142" s="36"/>
      <c r="W142" s="141"/>
      <c r="X142" s="155"/>
    </row>
    <row r="143" spans="1:24" ht="20.25" customHeight="1" x14ac:dyDescent="0.35">
      <c r="A143" s="155"/>
      <c r="B143" s="328" t="s">
        <v>26</v>
      </c>
      <c r="C143" s="329"/>
      <c r="D143" s="329"/>
      <c r="E143" s="329"/>
      <c r="F143" s="98"/>
      <c r="G143" s="176">
        <v>43345</v>
      </c>
      <c r="H143" s="177">
        <v>58470</v>
      </c>
      <c r="I143" s="177">
        <v>99827</v>
      </c>
      <c r="J143" s="177">
        <v>83962</v>
      </c>
      <c r="K143" s="177">
        <v>60781</v>
      </c>
      <c r="L143" s="177">
        <v>44655</v>
      </c>
      <c r="M143" s="177">
        <v>6288</v>
      </c>
      <c r="N143" s="177">
        <v>51045</v>
      </c>
      <c r="O143" s="177">
        <v>3206</v>
      </c>
      <c r="P143" s="177">
        <v>19150</v>
      </c>
      <c r="Q143" s="177">
        <v>92979</v>
      </c>
      <c r="R143" s="178">
        <v>75548</v>
      </c>
      <c r="S143" s="98"/>
      <c r="T143" s="256">
        <f>SUM(G143:R143)</f>
        <v>639256</v>
      </c>
      <c r="U143" s="179"/>
      <c r="V143" s="179"/>
      <c r="W143" s="180"/>
      <c r="X143" s="155"/>
    </row>
    <row r="144" spans="1:24" ht="5.0999999999999996" customHeight="1" x14ac:dyDescent="0.35">
      <c r="A144" s="181"/>
      <c r="B144" s="163"/>
      <c r="C144" s="163"/>
      <c r="D144" s="163"/>
      <c r="E144" s="163"/>
      <c r="F144" s="210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258"/>
      <c r="T144" s="163"/>
      <c r="U144" s="163"/>
      <c r="V144" s="166"/>
      <c r="W144" s="166"/>
      <c r="X144" s="182"/>
    </row>
    <row r="145" spans="2:23" ht="20.25" customHeight="1" x14ac:dyDescent="0.3"/>
    <row r="146" spans="2:23" ht="20.25" customHeight="1" x14ac:dyDescent="0.3"/>
    <row r="147" spans="2:23" ht="20.25" customHeight="1" x14ac:dyDescent="0.3"/>
    <row r="148" spans="2:23" ht="20.25" customHeight="1" x14ac:dyDescent="0.3"/>
    <row r="149" spans="2:23" ht="20.25" customHeight="1" x14ac:dyDescent="0.3"/>
    <row r="150" spans="2:23" ht="20.25" customHeight="1" x14ac:dyDescent="0.3"/>
    <row r="151" spans="2:23" ht="20.25" customHeight="1" x14ac:dyDescent="0.3"/>
    <row r="152" spans="2:23" ht="20.25" customHeight="1" x14ac:dyDescent="0.3"/>
    <row r="153" spans="2:23" ht="20.25" customHeight="1" x14ac:dyDescent="0.3"/>
    <row r="154" spans="2:23" ht="20.25" customHeight="1" x14ac:dyDescent="0.3"/>
    <row r="155" spans="2:23" ht="20.25" customHeight="1" x14ac:dyDescent="0.4">
      <c r="B155" s="65"/>
      <c r="C155" s="10"/>
      <c r="D155" s="10"/>
      <c r="E155" s="10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10"/>
      <c r="T155" s="7"/>
      <c r="U155" s="8"/>
      <c r="V155" s="9"/>
      <c r="W155" s="10"/>
    </row>
    <row r="156" spans="2:23" ht="20.25" customHeight="1" x14ac:dyDescent="0.4">
      <c r="B156" s="65"/>
      <c r="C156" s="10"/>
      <c r="D156" s="10"/>
      <c r="E156" s="10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10"/>
      <c r="T156" s="7"/>
      <c r="U156" s="8"/>
      <c r="V156" s="9"/>
      <c r="W156" s="10"/>
    </row>
    <row r="157" spans="2:23" ht="20.25" customHeight="1" x14ac:dyDescent="0.4">
      <c r="B157" s="65"/>
      <c r="C157" s="10"/>
      <c r="D157" s="10"/>
      <c r="E157" s="10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10"/>
      <c r="T157" s="7"/>
      <c r="U157" s="8"/>
      <c r="V157" s="9"/>
      <c r="W157" s="10"/>
    </row>
    <row r="158" spans="2:23" ht="20.25" customHeight="1" x14ac:dyDescent="0.4">
      <c r="B158" s="65"/>
      <c r="C158" s="10"/>
      <c r="D158" s="10"/>
      <c r="E158" s="10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10"/>
      <c r="T158" s="7"/>
      <c r="U158" s="8"/>
      <c r="V158" s="9"/>
      <c r="W158" s="10"/>
    </row>
    <row r="159" spans="2:23" ht="20.25" customHeight="1" x14ac:dyDescent="0.4">
      <c r="B159" s="65"/>
      <c r="C159" s="10"/>
      <c r="D159" s="10"/>
      <c r="E159" s="10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10"/>
      <c r="T159" s="7"/>
      <c r="U159" s="8"/>
      <c r="V159" s="9"/>
      <c r="W159" s="10"/>
    </row>
    <row r="160" spans="2:23" ht="20.25" customHeight="1" x14ac:dyDescent="0.4">
      <c r="B160" s="65"/>
      <c r="C160" s="10"/>
      <c r="D160" s="10"/>
      <c r="E160" s="10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10"/>
      <c r="T160" s="7"/>
      <c r="U160" s="8"/>
      <c r="V160" s="9"/>
      <c r="W160" s="10"/>
    </row>
    <row r="161" spans="2:23" ht="20.25" customHeight="1" x14ac:dyDescent="0.4">
      <c r="B161" s="65"/>
      <c r="C161" s="10"/>
      <c r="D161" s="10"/>
      <c r="E161" s="10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10"/>
      <c r="T161" s="7"/>
      <c r="U161" s="8"/>
      <c r="V161" s="9"/>
      <c r="W161" s="10"/>
    </row>
    <row r="162" spans="2:23" ht="20.25" customHeight="1" x14ac:dyDescent="0.4">
      <c r="B162" s="65"/>
      <c r="C162" s="10"/>
      <c r="D162" s="10"/>
      <c r="E162" s="10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10"/>
      <c r="T162" s="7"/>
      <c r="U162" s="8"/>
      <c r="V162" s="9"/>
      <c r="W162" s="10"/>
    </row>
    <row r="163" spans="2:23" ht="20.25" customHeight="1" x14ac:dyDescent="0.4">
      <c r="B163" s="65"/>
      <c r="C163" s="10"/>
      <c r="D163" s="10"/>
      <c r="E163" s="10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10"/>
      <c r="T163" s="7"/>
      <c r="U163" s="8"/>
      <c r="V163" s="9"/>
      <c r="W163" s="10"/>
    </row>
    <row r="164" spans="2:23" ht="20.25" customHeight="1" x14ac:dyDescent="0.4">
      <c r="B164" s="65"/>
      <c r="C164" s="10"/>
      <c r="D164" s="10"/>
      <c r="E164" s="10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10"/>
      <c r="T164" s="7"/>
      <c r="U164" s="8"/>
      <c r="V164" s="9"/>
      <c r="W164" s="10"/>
    </row>
    <row r="165" spans="2:23" ht="20.25" customHeight="1" x14ac:dyDescent="0.4">
      <c r="B165" s="65"/>
      <c r="C165" s="10"/>
      <c r="D165" s="10"/>
      <c r="E165" s="10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10"/>
      <c r="T165" s="7"/>
      <c r="U165" s="8"/>
      <c r="V165" s="9"/>
      <c r="W165" s="10"/>
    </row>
    <row r="166" spans="2:23" ht="20.25" customHeight="1" x14ac:dyDescent="0.4">
      <c r="B166" s="65"/>
      <c r="C166" s="10"/>
      <c r="D166" s="10"/>
      <c r="E166" s="10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10"/>
      <c r="T166" s="7"/>
      <c r="U166" s="8"/>
      <c r="V166" s="9"/>
      <c r="W166" s="10"/>
    </row>
    <row r="167" spans="2:23" ht="20.25" customHeight="1" x14ac:dyDescent="0.4">
      <c r="B167" s="65"/>
      <c r="C167" s="10"/>
      <c r="D167" s="10"/>
      <c r="E167" s="10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10"/>
      <c r="T167" s="7"/>
      <c r="U167" s="8"/>
      <c r="V167" s="9"/>
      <c r="W167" s="10"/>
    </row>
    <row r="168" spans="2:23" ht="20.25" customHeight="1" x14ac:dyDescent="0.4">
      <c r="B168" s="65"/>
      <c r="C168" s="10"/>
      <c r="D168" s="10"/>
      <c r="E168" s="10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10"/>
      <c r="T168" s="7"/>
      <c r="U168" s="8"/>
      <c r="V168" s="9"/>
      <c r="W168" s="10"/>
    </row>
    <row r="169" spans="2:23" ht="20.25" customHeight="1" x14ac:dyDescent="0.4">
      <c r="B169" s="65"/>
      <c r="C169" s="10"/>
      <c r="D169" s="10"/>
      <c r="E169" s="10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10"/>
      <c r="T169" s="7"/>
      <c r="U169" s="8"/>
      <c r="V169" s="9"/>
      <c r="W169" s="10"/>
    </row>
    <row r="170" spans="2:23" ht="20.25" customHeight="1" x14ac:dyDescent="0.4">
      <c r="B170" s="65"/>
      <c r="C170" s="10"/>
      <c r="D170" s="10"/>
      <c r="E170" s="10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10"/>
      <c r="T170" s="7"/>
      <c r="U170" s="8"/>
      <c r="V170" s="9"/>
      <c r="W170" s="10"/>
    </row>
    <row r="171" spans="2:23" ht="20.25" customHeight="1" x14ac:dyDescent="0.4">
      <c r="B171" s="65"/>
      <c r="C171" s="10"/>
      <c r="D171" s="10"/>
      <c r="E171" s="10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10"/>
      <c r="T171" s="7"/>
      <c r="U171" s="8"/>
      <c r="V171" s="9"/>
      <c r="W171" s="10"/>
    </row>
    <row r="172" spans="2:23" ht="20.25" customHeight="1" x14ac:dyDescent="0.4">
      <c r="B172" s="65"/>
      <c r="C172" s="10"/>
      <c r="D172" s="10"/>
      <c r="E172" s="10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10"/>
      <c r="T172" s="7"/>
      <c r="U172" s="8"/>
      <c r="V172" s="9"/>
      <c r="W172" s="10"/>
    </row>
    <row r="173" spans="2:23" ht="20.25" customHeight="1" x14ac:dyDescent="0.4">
      <c r="B173" s="65"/>
      <c r="C173" s="10"/>
      <c r="D173" s="10"/>
      <c r="E173" s="10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10"/>
      <c r="T173" s="7"/>
      <c r="U173" s="8"/>
      <c r="V173" s="9"/>
      <c r="W173" s="10"/>
    </row>
    <row r="174" spans="2:23" ht="20.25" customHeight="1" x14ac:dyDescent="0.4">
      <c r="B174" s="65"/>
      <c r="C174" s="10"/>
      <c r="D174" s="10"/>
      <c r="E174" s="10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10"/>
      <c r="T174" s="7"/>
      <c r="U174" s="8"/>
      <c r="V174" s="9"/>
      <c r="W174" s="10"/>
    </row>
    <row r="175" spans="2:23" ht="20.25" customHeight="1" x14ac:dyDescent="0.4">
      <c r="B175" s="65"/>
      <c r="C175" s="10"/>
      <c r="D175" s="10"/>
      <c r="E175" s="10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10"/>
      <c r="T175" s="7"/>
      <c r="U175" s="8"/>
      <c r="V175" s="9"/>
      <c r="W175" s="10"/>
    </row>
    <row r="176" spans="2:23" ht="20.25" customHeight="1" x14ac:dyDescent="0.4">
      <c r="B176" s="65"/>
      <c r="C176" s="10"/>
      <c r="D176" s="10"/>
      <c r="E176" s="10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10"/>
      <c r="T176" s="7"/>
      <c r="U176" s="8"/>
      <c r="V176" s="9"/>
      <c r="W176" s="10"/>
    </row>
    <row r="177" spans="2:23" ht="20.25" customHeight="1" x14ac:dyDescent="0.4">
      <c r="B177" s="65"/>
      <c r="C177" s="10"/>
      <c r="D177" s="10"/>
      <c r="E177" s="10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10"/>
      <c r="T177" s="7"/>
      <c r="U177" s="8"/>
      <c r="V177" s="9"/>
      <c r="W177" s="10"/>
    </row>
    <row r="178" spans="2:23" ht="20.25" customHeight="1" x14ac:dyDescent="0.4">
      <c r="B178" s="65"/>
      <c r="C178" s="10"/>
      <c r="D178" s="10"/>
      <c r="E178" s="10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10"/>
      <c r="T178" s="7"/>
      <c r="U178" s="8"/>
      <c r="V178" s="9"/>
      <c r="W178" s="10"/>
    </row>
    <row r="179" spans="2:23" ht="20.25" customHeight="1" x14ac:dyDescent="0.4">
      <c r="B179" s="65"/>
      <c r="C179" s="10"/>
      <c r="D179" s="10"/>
      <c r="E179" s="10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10"/>
      <c r="T179" s="7"/>
      <c r="U179" s="8"/>
      <c r="V179" s="9"/>
      <c r="W179" s="10"/>
    </row>
    <row r="180" spans="2:23" ht="20.25" customHeight="1" x14ac:dyDescent="0.4">
      <c r="B180" s="65"/>
      <c r="C180" s="10"/>
      <c r="D180" s="10"/>
      <c r="E180" s="10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10"/>
      <c r="T180" s="7"/>
      <c r="U180" s="8"/>
      <c r="V180" s="9"/>
      <c r="W180" s="10"/>
    </row>
    <row r="181" spans="2:23" ht="20.25" customHeight="1" x14ac:dyDescent="0.4">
      <c r="B181" s="65"/>
      <c r="C181" s="10"/>
      <c r="D181" s="10"/>
      <c r="E181" s="10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10"/>
      <c r="T181" s="7"/>
      <c r="U181" s="8"/>
      <c r="V181" s="9"/>
      <c r="W181" s="10"/>
    </row>
    <row r="182" spans="2:23" ht="20.25" customHeight="1" x14ac:dyDescent="0.4">
      <c r="B182" s="65"/>
      <c r="C182" s="10"/>
      <c r="D182" s="10"/>
      <c r="E182" s="10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10"/>
      <c r="T182" s="7"/>
      <c r="U182" s="8"/>
      <c r="V182" s="9"/>
      <c r="W182" s="10"/>
    </row>
    <row r="183" spans="2:23" ht="20.25" customHeight="1" x14ac:dyDescent="0.4">
      <c r="B183" s="65"/>
      <c r="C183" s="10"/>
      <c r="D183" s="10"/>
      <c r="E183" s="10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10"/>
      <c r="T183" s="7"/>
      <c r="U183" s="8"/>
      <c r="V183" s="9"/>
      <c r="W183" s="10"/>
    </row>
    <row r="184" spans="2:23" ht="20.25" customHeight="1" x14ac:dyDescent="0.4">
      <c r="B184" s="65"/>
      <c r="C184" s="10"/>
      <c r="D184" s="10"/>
      <c r="E184" s="10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10"/>
      <c r="T184" s="7"/>
      <c r="U184" s="8"/>
      <c r="V184" s="9"/>
      <c r="W184" s="10"/>
    </row>
    <row r="185" spans="2:23" ht="20.25" customHeight="1" x14ac:dyDescent="0.4">
      <c r="B185" s="65"/>
      <c r="C185" s="10"/>
      <c r="D185" s="10"/>
      <c r="E185" s="10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10"/>
      <c r="T185" s="7"/>
      <c r="U185" s="8"/>
      <c r="V185" s="9"/>
      <c r="W185" s="10"/>
    </row>
    <row r="186" spans="2:23" ht="20.25" customHeight="1" x14ac:dyDescent="0.4">
      <c r="B186" s="65"/>
      <c r="C186" s="10"/>
      <c r="D186" s="10"/>
      <c r="E186" s="10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10"/>
      <c r="T186" s="7"/>
      <c r="U186" s="8"/>
      <c r="V186" s="9"/>
      <c r="W186" s="10"/>
    </row>
  </sheetData>
  <mergeCells count="32">
    <mergeCell ref="B142:E142"/>
    <mergeCell ref="B143:E143"/>
    <mergeCell ref="B134:E134"/>
    <mergeCell ref="B136:E136"/>
    <mergeCell ref="B138:E138"/>
    <mergeCell ref="B139:E139"/>
    <mergeCell ref="B140:E140"/>
    <mergeCell ref="B141:E141"/>
    <mergeCell ref="B133:E133"/>
    <mergeCell ref="B111:E111"/>
    <mergeCell ref="B112:E112"/>
    <mergeCell ref="B113:E113"/>
    <mergeCell ref="B114:E114"/>
    <mergeCell ref="B116:E116"/>
    <mergeCell ref="B117:E117"/>
    <mergeCell ref="B118:E118"/>
    <mergeCell ref="B119:E119"/>
    <mergeCell ref="B120:E120"/>
    <mergeCell ref="B122:E122"/>
    <mergeCell ref="B129:E129"/>
    <mergeCell ref="B109:E109"/>
    <mergeCell ref="B1:V1"/>
    <mergeCell ref="B3:H3"/>
    <mergeCell ref="I3:L3"/>
    <mergeCell ref="B100:E100"/>
    <mergeCell ref="B101:E101"/>
    <mergeCell ref="B102:E102"/>
    <mergeCell ref="B103:E103"/>
    <mergeCell ref="B105:E105"/>
    <mergeCell ref="B106:E106"/>
    <mergeCell ref="B107:E107"/>
    <mergeCell ref="B108:E108"/>
  </mergeCells>
  <conditionalFormatting sqref="I3:L3 C7:E8 C11:E11 B116 G116:J116 T120 G138:R139 G134:R135 G143:R143 B143 B139 G119:J120 G112:J113 B112:B113 G141:R141">
    <cfRule type="cellIs" dxfId="118" priority="74" operator="equal">
      <formula>""</formula>
    </cfRule>
  </conditionalFormatting>
  <conditionalFormatting sqref="G9:L9 T119:T120 U10:V10 T7:T12 T112:T113 T115:T116 T42:T51 G57:R59 T57:T59 T53:T55">
    <cfRule type="cellIs" dxfId="117" priority="75" operator="equal">
      <formula>0</formula>
    </cfRule>
  </conditionalFormatting>
  <conditionalFormatting sqref="G10:L10">
    <cfRule type="expression" dxfId="116" priority="76">
      <formula>G7=0</formula>
    </cfRule>
  </conditionalFormatting>
  <conditionalFormatting sqref="G12:L12">
    <cfRule type="cellIs" dxfId="115" priority="77" operator="equal">
      <formula>0</formula>
    </cfRule>
  </conditionalFormatting>
  <conditionalFormatting sqref="G14:T14 G13:L13">
    <cfRule type="expression" dxfId="114" priority="78">
      <formula>#REF!=0</formula>
    </cfRule>
  </conditionalFormatting>
  <conditionalFormatting sqref="G120:J120 T120">
    <cfRule type="expression" dxfId="113" priority="79">
      <formula>G116=0</formula>
    </cfRule>
  </conditionalFormatting>
  <conditionalFormatting sqref="T10:V10">
    <cfRule type="expression" dxfId="112" priority="80">
      <formula>T7=0</formula>
    </cfRule>
  </conditionalFormatting>
  <conditionalFormatting sqref="T119">
    <cfRule type="expression" dxfId="111" priority="81">
      <formula>T116=0</formula>
    </cfRule>
  </conditionalFormatting>
  <conditionalFormatting sqref="B117">
    <cfRule type="cellIs" dxfId="110" priority="82" operator="equal">
      <formula>""</formula>
    </cfRule>
  </conditionalFormatting>
  <conditionalFormatting sqref="G121:T121">
    <cfRule type="expression" dxfId="109" priority="83">
      <formula>#REF!=0</formula>
    </cfRule>
  </conditionalFormatting>
  <conditionalFormatting sqref="U143:W143">
    <cfRule type="expression" dxfId="108" priority="84">
      <formula>U$113=0</formula>
    </cfRule>
  </conditionalFormatting>
  <conditionalFormatting sqref="T13:V13">
    <cfRule type="expression" dxfId="107" priority="85">
      <formula>T7=0</formula>
    </cfRule>
  </conditionalFormatting>
  <conditionalFormatting sqref="B114:B115">
    <cfRule type="cellIs" dxfId="106" priority="86" operator="equal">
      <formula>""</formula>
    </cfRule>
  </conditionalFormatting>
  <conditionalFormatting sqref="B136">
    <cfRule type="cellIs" dxfId="105" priority="87" operator="equal">
      <formula>""</formula>
    </cfRule>
  </conditionalFormatting>
  <conditionalFormatting sqref="B127 G127:M127 T131 G130:M130 G131:R131 G123:M124 B123:B124">
    <cfRule type="cellIs" dxfId="104" priority="66" operator="equal">
      <formula>""</formula>
    </cfRule>
  </conditionalFormatting>
  <conditionalFormatting sqref="T127 T130:T131 T123:T124">
    <cfRule type="cellIs" dxfId="103" priority="67" operator="equal">
      <formula>0</formula>
    </cfRule>
  </conditionalFormatting>
  <conditionalFormatting sqref="T131">
    <cfRule type="expression" dxfId="102" priority="68">
      <formula>T127=0</formula>
    </cfRule>
  </conditionalFormatting>
  <conditionalFormatting sqref="G131:R131">
    <cfRule type="expression" dxfId="101" priority="69">
      <formula>G127=0</formula>
    </cfRule>
  </conditionalFormatting>
  <conditionalFormatting sqref="T130">
    <cfRule type="expression" dxfId="100" priority="70">
      <formula>T127=0</formula>
    </cfRule>
  </conditionalFormatting>
  <conditionalFormatting sqref="B128">
    <cfRule type="cellIs" dxfId="99" priority="71" operator="equal">
      <formula>""</formula>
    </cfRule>
  </conditionalFormatting>
  <conditionalFormatting sqref="G132:T132">
    <cfRule type="expression" dxfId="98" priority="72">
      <formula>#REF!=0</formula>
    </cfRule>
  </conditionalFormatting>
  <conditionalFormatting sqref="B125">
    <cfRule type="cellIs" dxfId="97" priority="73" operator="equal">
      <formula>""</formula>
    </cfRule>
  </conditionalFormatting>
  <conditionalFormatting sqref="G128:R128">
    <cfRule type="cellIs" dxfId="96" priority="65" operator="equal">
      <formula>""</formula>
    </cfRule>
  </conditionalFormatting>
  <conditionalFormatting sqref="T128">
    <cfRule type="cellIs" dxfId="95" priority="64" operator="equal">
      <formula>""</formula>
    </cfRule>
  </conditionalFormatting>
  <conditionalFormatting sqref="G117:J118 T117:T118">
    <cfRule type="cellIs" dxfId="94" priority="63" operator="equal">
      <formula>""</formula>
    </cfRule>
  </conditionalFormatting>
  <conditionalFormatting sqref="T139">
    <cfRule type="cellIs" dxfId="93" priority="62" operator="equal">
      <formula>""</formula>
    </cfRule>
  </conditionalFormatting>
  <conditionalFormatting sqref="T143">
    <cfRule type="cellIs" dxfId="92" priority="60" operator="equal">
      <formula>0</formula>
    </cfRule>
  </conditionalFormatting>
  <conditionalFormatting sqref="T143">
    <cfRule type="expression" dxfId="91" priority="61">
      <formula>T141=0</formula>
    </cfRule>
  </conditionalFormatting>
  <conditionalFormatting sqref="G60:R60 T60">
    <cfRule type="expression" dxfId="90" priority="88">
      <formula>G143=0</formula>
    </cfRule>
  </conditionalFormatting>
  <conditionalFormatting sqref="B118">
    <cfRule type="cellIs" dxfId="89" priority="59" operator="equal">
      <formula>""</formula>
    </cfRule>
  </conditionalFormatting>
  <conditionalFormatting sqref="C16:E17 C20:E20">
    <cfRule type="cellIs" dxfId="88" priority="58" operator="equal">
      <formula>""</formula>
    </cfRule>
  </conditionalFormatting>
  <conditionalFormatting sqref="G18:R18 U19:V19 T16:T21">
    <cfRule type="cellIs" dxfId="87" priority="57" operator="equal">
      <formula>0</formula>
    </cfRule>
  </conditionalFormatting>
  <conditionalFormatting sqref="G19:R19">
    <cfRule type="expression" dxfId="86" priority="56">
      <formula>G16=0</formula>
    </cfRule>
  </conditionalFormatting>
  <conditionalFormatting sqref="G21:R21">
    <cfRule type="cellIs" dxfId="85" priority="55" operator="equal">
      <formula>0</formula>
    </cfRule>
  </conditionalFormatting>
  <conditionalFormatting sqref="G22:R23 S23:T23">
    <cfRule type="expression" dxfId="84" priority="89">
      <formula>#REF!=0</formula>
    </cfRule>
  </conditionalFormatting>
  <conditionalFormatting sqref="T19:V19">
    <cfRule type="expression" dxfId="83" priority="90">
      <formula>T16=0</formula>
    </cfRule>
  </conditionalFormatting>
  <conditionalFormatting sqref="T22:V22">
    <cfRule type="expression" dxfId="82" priority="91">
      <formula>T16=0</formula>
    </cfRule>
  </conditionalFormatting>
  <conditionalFormatting sqref="C34:E35 C38:E38">
    <cfRule type="cellIs" dxfId="81" priority="54" operator="equal">
      <formula>""</formula>
    </cfRule>
  </conditionalFormatting>
  <conditionalFormatting sqref="G36:R36 U37:V37 T34:T39">
    <cfRule type="cellIs" dxfId="80" priority="53" operator="equal">
      <formula>0</formula>
    </cfRule>
  </conditionalFormatting>
  <conditionalFormatting sqref="G37:R37">
    <cfRule type="expression" dxfId="79" priority="52">
      <formula>G34=0</formula>
    </cfRule>
  </conditionalFormatting>
  <conditionalFormatting sqref="G39:R39">
    <cfRule type="cellIs" dxfId="78" priority="51" operator="equal">
      <formula>0</formula>
    </cfRule>
  </conditionalFormatting>
  <conditionalFormatting sqref="T52">
    <cfRule type="cellIs" dxfId="77" priority="50" operator="equal">
      <formula>0</formula>
    </cfRule>
  </conditionalFormatting>
  <conditionalFormatting sqref="T61:T70 T72:T78 G76:R78">
    <cfRule type="cellIs" dxfId="76" priority="49" operator="equal">
      <formula>0</formula>
    </cfRule>
  </conditionalFormatting>
  <conditionalFormatting sqref="T71">
    <cfRule type="cellIs" dxfId="75" priority="48" operator="equal">
      <formula>0</formula>
    </cfRule>
  </conditionalFormatting>
  <conditionalFormatting sqref="T126">
    <cfRule type="cellIs" dxfId="74" priority="46" operator="equal">
      <formula>0</formula>
    </cfRule>
  </conditionalFormatting>
  <conditionalFormatting sqref="B126">
    <cfRule type="cellIs" dxfId="73" priority="47" operator="equal">
      <formula>""</formula>
    </cfRule>
  </conditionalFormatting>
  <conditionalFormatting sqref="G129:R129 T129">
    <cfRule type="cellIs" dxfId="72" priority="45" operator="equal">
      <formula>""</formula>
    </cfRule>
  </conditionalFormatting>
  <conditionalFormatting sqref="B129">
    <cfRule type="cellIs" dxfId="71" priority="44" operator="equal">
      <formula>""</formula>
    </cfRule>
  </conditionalFormatting>
  <conditionalFormatting sqref="T137">
    <cfRule type="cellIs" dxfId="70" priority="42" operator="equal">
      <formula>0</formula>
    </cfRule>
  </conditionalFormatting>
  <conditionalFormatting sqref="B137">
    <cfRule type="cellIs" dxfId="69" priority="43" operator="equal">
      <formula>""</formula>
    </cfRule>
  </conditionalFormatting>
  <conditionalFormatting sqref="G140:R140 T140">
    <cfRule type="cellIs" dxfId="68" priority="41" operator="equal">
      <formula>""</formula>
    </cfRule>
  </conditionalFormatting>
  <conditionalFormatting sqref="B140">
    <cfRule type="cellIs" dxfId="67" priority="40" operator="equal">
      <formula>""</formula>
    </cfRule>
  </conditionalFormatting>
  <conditionalFormatting sqref="B105 G105:M105 T109:V109 G108:M108 G109:R109 G101:M102 B101:B102">
    <cfRule type="cellIs" dxfId="66" priority="23" operator="equal">
      <formula>""</formula>
    </cfRule>
  </conditionalFormatting>
  <conditionalFormatting sqref="T108:T109 T101:T102 T104:T105">
    <cfRule type="cellIs" dxfId="65" priority="24" operator="equal">
      <formula>0</formula>
    </cfRule>
  </conditionalFormatting>
  <conditionalFormatting sqref="G109:R109 T109:V109">
    <cfRule type="expression" dxfId="64" priority="25">
      <formula>G105=0</formula>
    </cfRule>
  </conditionalFormatting>
  <conditionalFormatting sqref="U108:U109 V109">
    <cfRule type="cellIs" dxfId="63" priority="26" operator="equal">
      <formula>0</formula>
    </cfRule>
  </conditionalFormatting>
  <conditionalFormatting sqref="T108:U108">
    <cfRule type="expression" dxfId="62" priority="27">
      <formula>T105=0</formula>
    </cfRule>
  </conditionalFormatting>
  <conditionalFormatting sqref="B106">
    <cfRule type="cellIs" dxfId="61" priority="28" operator="equal">
      <formula>""</formula>
    </cfRule>
  </conditionalFormatting>
  <conditionalFormatting sqref="G110:T110">
    <cfRule type="expression" dxfId="60" priority="29">
      <formula>#REF!=0</formula>
    </cfRule>
  </conditionalFormatting>
  <conditionalFormatting sqref="V108">
    <cfRule type="expression" dxfId="59" priority="30">
      <formula>V105=0</formula>
    </cfRule>
  </conditionalFormatting>
  <conditionalFormatting sqref="V108">
    <cfRule type="cellIs" dxfId="58" priority="31" operator="equal">
      <formula>0</formula>
    </cfRule>
  </conditionalFormatting>
  <conditionalFormatting sqref="U106:V107">
    <cfRule type="expression" dxfId="57" priority="32">
      <formula>U$113=0</formula>
    </cfRule>
  </conditionalFormatting>
  <conditionalFormatting sqref="W109">
    <cfRule type="cellIs" dxfId="56" priority="33" operator="equal">
      <formula>""</formula>
    </cfRule>
  </conditionalFormatting>
  <conditionalFormatting sqref="W108">
    <cfRule type="expression" dxfId="55" priority="34">
      <formula>W105=0</formula>
    </cfRule>
  </conditionalFormatting>
  <conditionalFormatting sqref="W109">
    <cfRule type="expression" dxfId="54" priority="35">
      <formula>W105=0</formula>
    </cfRule>
  </conditionalFormatting>
  <conditionalFormatting sqref="W108:W109">
    <cfRule type="cellIs" dxfId="53" priority="36" operator="equal">
      <formula>0</formula>
    </cfRule>
  </conditionalFormatting>
  <conditionalFormatting sqref="W106:W107">
    <cfRule type="expression" dxfId="52" priority="37">
      <formula>W$113=0</formula>
    </cfRule>
  </conditionalFormatting>
  <conditionalFormatting sqref="B103:B104">
    <cfRule type="cellIs" dxfId="51" priority="38" operator="equal">
      <formula>""</formula>
    </cfRule>
  </conditionalFormatting>
  <conditionalFormatting sqref="U103:V103 U104">
    <cfRule type="expression" dxfId="50" priority="39">
      <formula>U$112=0</formula>
    </cfRule>
  </conditionalFormatting>
  <conditionalFormatting sqref="G106:R107 T106:T107">
    <cfRule type="cellIs" dxfId="49" priority="22" operator="equal">
      <formula>""</formula>
    </cfRule>
  </conditionalFormatting>
  <conditionalFormatting sqref="B107">
    <cfRule type="cellIs" dxfId="48" priority="21" operator="equal">
      <formula>""</formula>
    </cfRule>
  </conditionalFormatting>
  <conditionalFormatting sqref="T80:T89 T91:T97 G95:R97">
    <cfRule type="cellIs" dxfId="47" priority="20" operator="equal">
      <formula>0</formula>
    </cfRule>
  </conditionalFormatting>
  <conditionalFormatting sqref="T90">
    <cfRule type="cellIs" dxfId="46" priority="19" operator="equal">
      <formula>0</formula>
    </cfRule>
  </conditionalFormatting>
  <conditionalFormatting sqref="C25:E26 C29:E29">
    <cfRule type="cellIs" dxfId="45" priority="18" operator="equal">
      <formula>""</formula>
    </cfRule>
  </conditionalFormatting>
  <conditionalFormatting sqref="G27:R27 U28:V28 T25:T30">
    <cfRule type="cellIs" dxfId="44" priority="17" operator="equal">
      <formula>0</formula>
    </cfRule>
  </conditionalFormatting>
  <conditionalFormatting sqref="G28:R28">
    <cfRule type="expression" dxfId="43" priority="16">
      <formula>G25=0</formula>
    </cfRule>
  </conditionalFormatting>
  <conditionalFormatting sqref="G30:R30">
    <cfRule type="cellIs" dxfId="42" priority="15" operator="equal">
      <formula>0</formula>
    </cfRule>
  </conditionalFormatting>
  <conditionalFormatting sqref="G5:T5">
    <cfRule type="expression" dxfId="41" priority="14">
      <formula>#REF!=0</formula>
    </cfRule>
  </conditionalFormatting>
  <conditionalFormatting sqref="K116:M116 K119:M119 K120:R120 K112:M113">
    <cfRule type="cellIs" dxfId="40" priority="12" operator="equal">
      <formula>""</formula>
    </cfRule>
  </conditionalFormatting>
  <conditionalFormatting sqref="K120:R120">
    <cfRule type="expression" dxfId="39" priority="13">
      <formula>K116=0</formula>
    </cfRule>
  </conditionalFormatting>
  <conditionalFormatting sqref="K117:R118">
    <cfRule type="cellIs" dxfId="38" priority="11" operator="equal">
      <formula>""</formula>
    </cfRule>
  </conditionalFormatting>
  <conditionalFormatting sqref="M9:R9">
    <cfRule type="cellIs" dxfId="37" priority="7" operator="equal">
      <formula>0</formula>
    </cfRule>
  </conditionalFormatting>
  <conditionalFormatting sqref="M10:R10">
    <cfRule type="expression" dxfId="36" priority="8">
      <formula>M7=0</formula>
    </cfRule>
  </conditionalFormatting>
  <conditionalFormatting sqref="M12:R12">
    <cfRule type="cellIs" dxfId="35" priority="9" operator="equal">
      <formula>0</formula>
    </cfRule>
  </conditionalFormatting>
  <conditionalFormatting sqref="M13:R13">
    <cfRule type="expression" dxfId="34" priority="10">
      <formula>#REF!=0</formula>
    </cfRule>
  </conditionalFormatting>
  <conditionalFormatting sqref="AP90">
    <cfRule type="cellIs" dxfId="33" priority="1" operator="equal">
      <formula>0</formula>
    </cfRule>
  </conditionalFormatting>
  <conditionalFormatting sqref="AP42:AP51 AC57:AN59 AP57:AP59 AP53:AP55">
    <cfRule type="cellIs" dxfId="32" priority="6" operator="equal">
      <formula>0</formula>
    </cfRule>
  </conditionalFormatting>
  <conditionalFormatting sqref="AP52">
    <cfRule type="cellIs" dxfId="31" priority="5" operator="equal">
      <formula>0</formula>
    </cfRule>
  </conditionalFormatting>
  <conditionalFormatting sqref="AP61:AP70 AP72:AP78 AC76:AN78">
    <cfRule type="cellIs" dxfId="30" priority="4" operator="equal">
      <formula>0</formula>
    </cfRule>
  </conditionalFormatting>
  <conditionalFormatting sqref="AP71">
    <cfRule type="cellIs" dxfId="29" priority="3" operator="equal">
      <formula>0</formula>
    </cfRule>
  </conditionalFormatting>
  <conditionalFormatting sqref="AP80:AP89 AP91:AP97 AC95:AN97">
    <cfRule type="cellIs" dxfId="28" priority="2" operator="equal">
      <formula>0</formula>
    </cfRule>
  </conditionalFormatting>
  <dataValidations count="1">
    <dataValidation type="date" operator="greaterThan" allowBlank="1" showInputMessage="1" prompt="Date - This date is earlier than today's date - are you sure?" sqref="I3" xr:uid="{D7A3B942-742E-4455-9B75-53F3AF8E0418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994-A62D-47DE-B374-1350D6E74976}">
  <dimension ref="A3:E64"/>
  <sheetViews>
    <sheetView workbookViewId="0">
      <selection activeCell="B35" sqref="B35"/>
    </sheetView>
  </sheetViews>
  <sheetFormatPr defaultRowHeight="14.4" x14ac:dyDescent="0.3"/>
  <cols>
    <col min="1" max="1" width="20.5546875" customWidth="1"/>
    <col min="2" max="2" width="65.109375" customWidth="1"/>
    <col min="5" max="5" width="10.44140625" customWidth="1"/>
  </cols>
  <sheetData>
    <row r="3" spans="1:2" ht="18" x14ac:dyDescent="0.35">
      <c r="A3" s="287" t="s">
        <v>73</v>
      </c>
      <c r="B3" s="305">
        <v>2018</v>
      </c>
    </row>
    <row r="33" spans="1:5" ht="18" x14ac:dyDescent="0.35">
      <c r="A33" s="287" t="s">
        <v>73</v>
      </c>
      <c r="B33" s="306">
        <v>2017</v>
      </c>
      <c r="E33" s="307"/>
    </row>
    <row r="34" spans="1:5" ht="18" x14ac:dyDescent="0.35">
      <c r="A34" s="287" t="s">
        <v>75</v>
      </c>
      <c r="B34" s="306" t="s">
        <v>69</v>
      </c>
      <c r="C34" s="308"/>
      <c r="D34" s="135"/>
      <c r="E34" s="135"/>
    </row>
    <row r="35" spans="1:5" ht="18" x14ac:dyDescent="0.35">
      <c r="A35" s="287" t="s">
        <v>76</v>
      </c>
      <c r="B35" s="306" t="s">
        <v>71</v>
      </c>
      <c r="C35" s="308"/>
      <c r="D35" s="135"/>
    </row>
    <row r="36" spans="1:5" ht="18" x14ac:dyDescent="0.35">
      <c r="A36" s="287" t="s">
        <v>78</v>
      </c>
      <c r="B36" s="306" t="s">
        <v>9</v>
      </c>
      <c r="C36" s="135"/>
      <c r="D36" s="135"/>
    </row>
    <row r="61" spans="1:2" ht="18" x14ac:dyDescent="0.35">
      <c r="A61" s="287" t="s">
        <v>73</v>
      </c>
      <c r="B61" s="306">
        <v>2019</v>
      </c>
    </row>
    <row r="62" spans="1:2" ht="18" x14ac:dyDescent="0.35">
      <c r="A62" s="287" t="s">
        <v>77</v>
      </c>
      <c r="B62" s="306" t="s">
        <v>68</v>
      </c>
    </row>
    <row r="63" spans="1:2" ht="18" x14ac:dyDescent="0.35">
      <c r="A63" s="287" t="s">
        <v>76</v>
      </c>
      <c r="B63" s="306" t="s">
        <v>69</v>
      </c>
    </row>
    <row r="64" spans="1:2" ht="18" x14ac:dyDescent="0.35">
      <c r="A64" s="287" t="s">
        <v>78</v>
      </c>
      <c r="B64" s="306" t="s">
        <v>32</v>
      </c>
    </row>
  </sheetData>
  <dataValidations count="3">
    <dataValidation type="list" allowBlank="1" showInputMessage="1" showErrorMessage="1" sqref="B3 B33 B61" xr:uid="{DAFA55DA-0C0A-4875-9676-0008DF698404}">
      <formula1>Years</formula1>
    </dataValidation>
    <dataValidation type="list" allowBlank="1" showInputMessage="1" showErrorMessage="1" sqref="B34:B36" xr:uid="{DF25DA4A-12E8-47C8-89B9-480B847C7F90}">
      <formula1>Year_to_date</formula1>
    </dataValidation>
    <dataValidation type="list" allowBlank="1" showInputMessage="1" showErrorMessage="1" sqref="B62:B64" xr:uid="{72096BF7-C4C2-49F8-BD70-D97C6D2EBA7A}">
      <formula1>Sales_options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D7E6C-AA07-4A6F-B702-3B685FE9BB4D}">
  <dimension ref="B6:CH23"/>
  <sheetViews>
    <sheetView workbookViewId="0">
      <selection activeCell="C16" sqref="C16"/>
    </sheetView>
  </sheetViews>
  <sheetFormatPr defaultRowHeight="14.4" x14ac:dyDescent="0.3"/>
  <cols>
    <col min="2" max="2" width="40.6640625" customWidth="1"/>
    <col min="3" max="37" width="12.6640625" customWidth="1"/>
    <col min="38" max="38" width="17" customWidth="1"/>
  </cols>
  <sheetData>
    <row r="6" spans="2:86" ht="15" customHeight="1" x14ac:dyDescent="0.35">
      <c r="C6" s="286">
        <f>DATE('Financial 3 Year Charts'!B3-1,1,1)</f>
        <v>42736</v>
      </c>
      <c r="D6" s="286">
        <f t="shared" ref="D6:Z6" si="0">EOMONTH(C6,0)+1</f>
        <v>42767</v>
      </c>
      <c r="E6" s="286">
        <f t="shared" si="0"/>
        <v>42795</v>
      </c>
      <c r="F6" s="286">
        <f t="shared" si="0"/>
        <v>42826</v>
      </c>
      <c r="G6" s="286">
        <f t="shared" si="0"/>
        <v>42856</v>
      </c>
      <c r="H6" s="286">
        <f t="shared" si="0"/>
        <v>42887</v>
      </c>
      <c r="I6" s="286">
        <f t="shared" si="0"/>
        <v>42917</v>
      </c>
      <c r="J6" s="286">
        <f t="shared" si="0"/>
        <v>42948</v>
      </c>
      <c r="K6" s="286">
        <f t="shared" si="0"/>
        <v>42979</v>
      </c>
      <c r="L6" s="286">
        <f t="shared" si="0"/>
        <v>43009</v>
      </c>
      <c r="M6" s="286">
        <f t="shared" si="0"/>
        <v>43040</v>
      </c>
      <c r="N6" s="286">
        <f t="shared" si="0"/>
        <v>43070</v>
      </c>
      <c r="O6" s="286">
        <f t="shared" si="0"/>
        <v>43101</v>
      </c>
      <c r="P6" s="286">
        <f t="shared" si="0"/>
        <v>43132</v>
      </c>
      <c r="Q6" s="286">
        <f t="shared" si="0"/>
        <v>43160</v>
      </c>
      <c r="R6" s="286">
        <f t="shared" si="0"/>
        <v>43191</v>
      </c>
      <c r="S6" s="286">
        <f t="shared" si="0"/>
        <v>43221</v>
      </c>
      <c r="T6" s="286">
        <f t="shared" si="0"/>
        <v>43252</v>
      </c>
      <c r="U6" s="286">
        <f t="shared" si="0"/>
        <v>43282</v>
      </c>
      <c r="V6" s="286">
        <f t="shared" si="0"/>
        <v>43313</v>
      </c>
      <c r="W6" s="286">
        <f t="shared" si="0"/>
        <v>43344</v>
      </c>
      <c r="X6" s="286">
        <f t="shared" si="0"/>
        <v>43374</v>
      </c>
      <c r="Y6" s="286">
        <f t="shared" si="0"/>
        <v>43405</v>
      </c>
      <c r="Z6" s="54">
        <f t="shared" si="0"/>
        <v>43435</v>
      </c>
      <c r="AA6" s="54">
        <f t="shared" ref="AA6" si="1">EOMONTH(Z6,0)+1</f>
        <v>43466</v>
      </c>
      <c r="AB6" s="54">
        <f t="shared" ref="AB6" si="2">EOMONTH(AA6,0)+1</f>
        <v>43497</v>
      </c>
      <c r="AC6" s="54">
        <f t="shared" ref="AC6" si="3">EOMONTH(AB6,0)+1</f>
        <v>43525</v>
      </c>
      <c r="AD6" s="54">
        <f t="shared" ref="AD6" si="4">EOMONTH(AC6,0)+1</f>
        <v>43556</v>
      </c>
      <c r="AE6" s="54">
        <f t="shared" ref="AE6" si="5">EOMONTH(AD6,0)+1</f>
        <v>43586</v>
      </c>
      <c r="AF6" s="54">
        <f t="shared" ref="AF6" si="6">EOMONTH(AE6,0)+1</f>
        <v>43617</v>
      </c>
      <c r="AG6" s="54">
        <f t="shared" ref="AG6" si="7">EOMONTH(AF6,0)+1</f>
        <v>43647</v>
      </c>
      <c r="AH6" s="54">
        <f t="shared" ref="AH6" si="8">EOMONTH(AG6,0)+1</f>
        <v>43678</v>
      </c>
      <c r="AI6" s="54">
        <f t="shared" ref="AI6" si="9">EOMONTH(AH6,0)+1</f>
        <v>43709</v>
      </c>
      <c r="AJ6" s="54">
        <f t="shared" ref="AJ6" si="10">EOMONTH(AI6,0)+1</f>
        <v>43739</v>
      </c>
      <c r="AK6" s="54">
        <f t="shared" ref="AK6" si="11">EOMONTH(AJ6,0)+1</f>
        <v>43770</v>
      </c>
      <c r="AL6" s="54">
        <f t="shared" ref="AL6" si="12">EOMONTH(AK6,0)+1</f>
        <v>43800</v>
      </c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</row>
    <row r="7" spans="2:86" ht="15" customHeight="1" x14ac:dyDescent="0.35">
      <c r="B7" s="302" t="s">
        <v>74</v>
      </c>
      <c r="C7" s="304">
        <f ca="1">OFFSET('Input Financials'!$F$15,0,MATCH(C$6,'Input Financials'!$G$5:$CL$5,1),1,1)</f>
        <v>0</v>
      </c>
      <c r="D7" s="304">
        <f ca="1">OFFSET('Input Financials'!$F$15,0,MATCH(D$6,'Input Financials'!$G$5:$CL$5,1),1,1)</f>
        <v>0</v>
      </c>
      <c r="E7" s="304">
        <f ca="1">OFFSET('Input Financials'!$F$15,0,MATCH(E$6,'Input Financials'!$G$5:$CL$5,1),1,1)</f>
        <v>0</v>
      </c>
      <c r="F7" s="304">
        <f ca="1">OFFSET('Input Financials'!$F$15,0,MATCH(F$6,'Input Financials'!$G$5:$CL$5,1),1,1)</f>
        <v>0</v>
      </c>
      <c r="G7" s="304">
        <f ca="1">OFFSET('Input Financials'!$F$15,0,MATCH(G$6,'Input Financials'!$G$5:$CL$5,1),1,1)</f>
        <v>0</v>
      </c>
      <c r="H7" s="304">
        <f ca="1">OFFSET('Input Financials'!$F$15,0,MATCH(H$6,'Input Financials'!$G$5:$CL$5,1),1,1)</f>
        <v>0</v>
      </c>
      <c r="I7" s="304">
        <f ca="1">OFFSET('Input Financials'!$F$15,0,MATCH(I$6,'Input Financials'!$G$5:$CL$5,1),1,1)</f>
        <v>0</v>
      </c>
      <c r="J7" s="304">
        <f ca="1">OFFSET('Input Financials'!$F$15,0,MATCH(J$6,'Input Financials'!$G$5:$CL$5,1),1,1)</f>
        <v>0</v>
      </c>
      <c r="K7" s="304">
        <f ca="1">OFFSET('Input Financials'!$F$15,0,MATCH(K$6,'Input Financials'!$G$5:$CL$5,1),1,1)</f>
        <v>0</v>
      </c>
      <c r="L7" s="304">
        <f ca="1">OFFSET('Input Financials'!$F$15,0,MATCH(L$6,'Input Financials'!$G$5:$CL$5,1),1,1)</f>
        <v>0</v>
      </c>
      <c r="M7" s="304">
        <f ca="1">OFFSET('Input Financials'!$F$15,0,MATCH(M$6,'Input Financials'!$G$5:$CL$5,1),1,1)</f>
        <v>0</v>
      </c>
      <c r="N7" s="304">
        <f ca="1">OFFSET('Input Financials'!$F$15,0,MATCH(N$6,'Input Financials'!$G$5:$CL$5,1),1,1)</f>
        <v>0</v>
      </c>
      <c r="O7" s="304">
        <f ca="1">OFFSET('Input Financials'!$F$15,0,MATCH(O$6,'Input Financials'!$G$5:$CL$5,1),1,1)</f>
        <v>0</v>
      </c>
      <c r="P7" s="304">
        <f ca="1">OFFSET('Input Financials'!$F$15,0,MATCH(P$6,'Input Financials'!$G$5:$CL$5,1),1,1)</f>
        <v>0</v>
      </c>
      <c r="Q7" s="304">
        <f ca="1">OFFSET('Input Financials'!$F$15,0,MATCH(Q$6,'Input Financials'!$G$5:$CL$5,1),1,1)</f>
        <v>0</v>
      </c>
      <c r="R7" s="304">
        <f ca="1">OFFSET('Input Financials'!$F$15,0,MATCH(R$6,'Input Financials'!$G$5:$CL$5,1),1,1)</f>
        <v>0</v>
      </c>
      <c r="S7" s="304">
        <f ca="1">OFFSET('Input Financials'!$F$15,0,MATCH(S$6,'Input Financials'!$G$5:$CL$5,1),1,1)</f>
        <v>0</v>
      </c>
      <c r="T7" s="304">
        <f ca="1">OFFSET('Input Financials'!$F$15,0,MATCH(T$6,'Input Financials'!$G$5:$CL$5,1),1,1)</f>
        <v>0</v>
      </c>
      <c r="U7" s="304">
        <f ca="1">OFFSET('Input Financials'!$F$15,0,MATCH(U$6,'Input Financials'!$G$5:$CL$5,1),1,1)</f>
        <v>0</v>
      </c>
      <c r="V7" s="304">
        <f ca="1">OFFSET('Input Financials'!$F$15,0,MATCH(V$6,'Input Financials'!$G$5:$CL$5,1),1,1)</f>
        <v>0</v>
      </c>
      <c r="W7" s="304">
        <f ca="1">OFFSET('Input Financials'!$F$15,0,MATCH(W$6,'Input Financials'!$G$5:$CL$5,1),1,1)</f>
        <v>0</v>
      </c>
      <c r="X7" s="304">
        <f ca="1">OFFSET('Input Financials'!$F$15,0,MATCH(X$6,'Input Financials'!$G$5:$CL$5,1),1,1)</f>
        <v>0</v>
      </c>
      <c r="Y7" s="304">
        <f ca="1">OFFSET('Input Financials'!$F$15,0,MATCH(Y$6,'Input Financials'!$G$5:$CL$5,1),1,1)</f>
        <v>0</v>
      </c>
      <c r="Z7" s="304">
        <f ca="1">OFFSET('Input Financials'!$F$15,0,MATCH(Z$6,'Input Financials'!$G$5:$CL$5,1),1,1)</f>
        <v>0</v>
      </c>
      <c r="AA7" s="304">
        <f ca="1">OFFSET('Input Financials'!$F$15,0,MATCH(AA$6,'Input Financials'!$G$5:$CL$5,1),1,1)</f>
        <v>0</v>
      </c>
      <c r="AB7" s="304">
        <f ca="1">OFFSET('Input Financials'!$F$15,0,MATCH(AB$6,'Input Financials'!$G$5:$CL$5,1),1,1)</f>
        <v>0</v>
      </c>
      <c r="AC7" s="304">
        <f ca="1">OFFSET('Input Financials'!$F$15,0,MATCH(AC$6,'Input Financials'!$G$5:$CL$5,1),1,1)</f>
        <v>0</v>
      </c>
      <c r="AD7" s="304">
        <f ca="1">OFFSET('Input Financials'!$F$15,0,MATCH(AD$6,'Input Financials'!$G$5:$CL$5,1),1,1)</f>
        <v>0</v>
      </c>
      <c r="AE7" s="304">
        <f ca="1">OFFSET('Input Financials'!$F$15,0,MATCH(AE$6,'Input Financials'!$G$5:$CL$5,1),1,1)</f>
        <v>0</v>
      </c>
      <c r="AF7" s="304">
        <f ca="1">OFFSET('Input Financials'!$F$15,0,MATCH(AF$6,'Input Financials'!$G$5:$CL$5,1),1,1)</f>
        <v>0</v>
      </c>
      <c r="AG7" s="304">
        <f ca="1">OFFSET('Input Financials'!$F$15,0,MATCH(AG$6,'Input Financials'!$G$5:$CL$5,1),1,1)</f>
        <v>0</v>
      </c>
      <c r="AH7" s="304">
        <f ca="1">OFFSET('Input Financials'!$F$15,0,MATCH(AH$6,'Input Financials'!$G$5:$CL$5,1),1,1)</f>
        <v>0</v>
      </c>
      <c r="AI7" s="304">
        <f ca="1">OFFSET('Input Financials'!$F$15,0,MATCH(AI$6,'Input Financials'!$G$5:$CL$5,1),1,1)</f>
        <v>0</v>
      </c>
      <c r="AJ7" s="304">
        <f ca="1">OFFSET('Input Financials'!$F$15,0,MATCH(AJ$6,'Input Financials'!$G$5:$CL$5,1),1,1)</f>
        <v>0</v>
      </c>
      <c r="AK7" s="304">
        <f ca="1">OFFSET('Input Financials'!$F$15,0,MATCH(AK$6,'Input Financials'!$G$5:$CL$5,1),1,1)</f>
        <v>0</v>
      </c>
      <c r="AL7" s="304">
        <f ca="1">OFFSET('Input Financials'!$F$15,0,MATCH(AL$6,'Input Financials'!$G$5:$CL$5,1),1,1)</f>
        <v>0</v>
      </c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</row>
    <row r="8" spans="2:86" ht="15" customHeight="1" x14ac:dyDescent="0.35">
      <c r="B8" s="302" t="s">
        <v>22</v>
      </c>
      <c r="C8" s="304">
        <f ca="1">OFFSET('Input Financials'!$F$18,0,MATCH(C$6,'Input Financials'!$G$5:$CL$5,1),1,1)</f>
        <v>0</v>
      </c>
      <c r="D8" s="304">
        <f ca="1">OFFSET('Input Financials'!$F$18,0,MATCH(D$6,'Input Financials'!$G$5:$CL$5,1),1,1)</f>
        <v>0</v>
      </c>
      <c r="E8" s="304">
        <f ca="1">OFFSET('Input Financials'!$F$18,0,MATCH(E$6,'Input Financials'!$G$5:$CL$5,1),1,1)</f>
        <v>0</v>
      </c>
      <c r="F8" s="304">
        <f ca="1">OFFSET('Input Financials'!$F$18,0,MATCH(F$6,'Input Financials'!$G$5:$CL$5,1),1,1)</f>
        <v>0</v>
      </c>
      <c r="G8" s="304">
        <f ca="1">OFFSET('Input Financials'!$F$18,0,MATCH(G$6,'Input Financials'!$G$5:$CL$5,1),1,1)</f>
        <v>0</v>
      </c>
      <c r="H8" s="304">
        <f ca="1">OFFSET('Input Financials'!$F$18,0,MATCH(H$6,'Input Financials'!$G$5:$CL$5,1),1,1)</f>
        <v>0</v>
      </c>
      <c r="I8" s="304">
        <f ca="1">OFFSET('Input Financials'!$F$18,0,MATCH(I$6,'Input Financials'!$G$5:$CL$5,1),1,1)</f>
        <v>0</v>
      </c>
      <c r="J8" s="304">
        <f ca="1">OFFSET('Input Financials'!$F$18,0,MATCH(J$6,'Input Financials'!$G$5:$CL$5,1),1,1)</f>
        <v>0</v>
      </c>
      <c r="K8" s="304">
        <f ca="1">OFFSET('Input Financials'!$F$18,0,MATCH(K$6,'Input Financials'!$G$5:$CL$5,1),1,1)</f>
        <v>0</v>
      </c>
      <c r="L8" s="304">
        <f ca="1">OFFSET('Input Financials'!$F$18,0,MATCH(L$6,'Input Financials'!$G$5:$CL$5,1),1,1)</f>
        <v>0</v>
      </c>
      <c r="M8" s="304">
        <f ca="1">OFFSET('Input Financials'!$F$18,0,MATCH(M$6,'Input Financials'!$G$5:$CL$5,1),1,1)</f>
        <v>0</v>
      </c>
      <c r="N8" s="304">
        <f ca="1">OFFSET('Input Financials'!$F$18,0,MATCH(N$6,'Input Financials'!$G$5:$CL$5,1),1,1)</f>
        <v>0</v>
      </c>
      <c r="O8" s="304">
        <f ca="1">OFFSET('Input Financials'!$F$18,0,MATCH(O$6,'Input Financials'!$G$5:$CL$5,1),1,1)</f>
        <v>0</v>
      </c>
      <c r="P8" s="304">
        <f ca="1">OFFSET('Input Financials'!$F$18,0,MATCH(P$6,'Input Financials'!$G$5:$CL$5,1),1,1)</f>
        <v>0</v>
      </c>
      <c r="Q8" s="304">
        <f ca="1">OFFSET('Input Financials'!$F$18,0,MATCH(Q$6,'Input Financials'!$G$5:$CL$5,1),1,1)</f>
        <v>0</v>
      </c>
      <c r="R8" s="304">
        <f ca="1">OFFSET('Input Financials'!$F$18,0,MATCH(R$6,'Input Financials'!$G$5:$CL$5,1),1,1)</f>
        <v>0</v>
      </c>
      <c r="S8" s="304">
        <f ca="1">OFFSET('Input Financials'!$F$18,0,MATCH(S$6,'Input Financials'!$G$5:$CL$5,1),1,1)</f>
        <v>0</v>
      </c>
      <c r="T8" s="304">
        <f ca="1">OFFSET('Input Financials'!$F$18,0,MATCH(T$6,'Input Financials'!$G$5:$CL$5,1),1,1)</f>
        <v>0</v>
      </c>
      <c r="U8" s="304">
        <f ca="1">OFFSET('Input Financials'!$F$18,0,MATCH(U$6,'Input Financials'!$G$5:$CL$5,1),1,1)</f>
        <v>0</v>
      </c>
      <c r="V8" s="304">
        <f ca="1">OFFSET('Input Financials'!$F$18,0,MATCH(V$6,'Input Financials'!$G$5:$CL$5,1),1,1)</f>
        <v>0</v>
      </c>
      <c r="W8" s="304">
        <f ca="1">OFFSET('Input Financials'!$F$18,0,MATCH(W$6,'Input Financials'!$G$5:$CL$5,1),1,1)</f>
        <v>0</v>
      </c>
      <c r="X8" s="304">
        <f ca="1">OFFSET('Input Financials'!$F$18,0,MATCH(X$6,'Input Financials'!$G$5:$CL$5,1),1,1)</f>
        <v>0</v>
      </c>
      <c r="Y8" s="304">
        <f ca="1">OFFSET('Input Financials'!$F$18,0,MATCH(Y$6,'Input Financials'!$G$5:$CL$5,1),1,1)</f>
        <v>0</v>
      </c>
      <c r="Z8" s="304">
        <f ca="1">OFFSET('Input Financials'!$F$18,0,MATCH(Z$6,'Input Financials'!$G$5:$CL$5,1),1,1)</f>
        <v>0</v>
      </c>
      <c r="AA8" s="304">
        <f ca="1">OFFSET('Input Financials'!$F$18,0,MATCH(AA$6,'Input Financials'!$G$5:$CL$5,1),1,1)</f>
        <v>0</v>
      </c>
      <c r="AB8" s="304">
        <f ca="1">OFFSET('Input Financials'!$F$18,0,MATCH(AB$6,'Input Financials'!$G$5:$CL$5,1),1,1)</f>
        <v>0</v>
      </c>
      <c r="AC8" s="304">
        <f ca="1">OFFSET('Input Financials'!$F$18,0,MATCH(AC$6,'Input Financials'!$G$5:$CL$5,1),1,1)</f>
        <v>0</v>
      </c>
      <c r="AD8" s="304">
        <f ca="1">OFFSET('Input Financials'!$F$18,0,MATCH(AD$6,'Input Financials'!$G$5:$CL$5,1),1,1)</f>
        <v>0</v>
      </c>
      <c r="AE8" s="304">
        <f ca="1">OFFSET('Input Financials'!$F$18,0,MATCH(AE$6,'Input Financials'!$G$5:$CL$5,1),1,1)</f>
        <v>0</v>
      </c>
      <c r="AF8" s="304">
        <f ca="1">OFFSET('Input Financials'!$F$18,0,MATCH(AF$6,'Input Financials'!$G$5:$CL$5,1),1,1)</f>
        <v>0</v>
      </c>
      <c r="AG8" s="304">
        <f ca="1">OFFSET('Input Financials'!$F$18,0,MATCH(AG$6,'Input Financials'!$G$5:$CL$5,1),1,1)</f>
        <v>0</v>
      </c>
      <c r="AH8" s="304">
        <f ca="1">OFFSET('Input Financials'!$F$18,0,MATCH(AH$6,'Input Financials'!$G$5:$CL$5,1),1,1)</f>
        <v>0</v>
      </c>
      <c r="AI8" s="304">
        <f ca="1">OFFSET('Input Financials'!$F$18,0,MATCH(AI$6,'Input Financials'!$G$5:$CL$5,1),1,1)</f>
        <v>0</v>
      </c>
      <c r="AJ8" s="304">
        <f ca="1">OFFSET('Input Financials'!$F$18,0,MATCH(AJ$6,'Input Financials'!$G$5:$CL$5,1),1,1)</f>
        <v>0</v>
      </c>
      <c r="AK8" s="304">
        <f ca="1">OFFSET('Input Financials'!$F$18,0,MATCH(AK$6,'Input Financials'!$G$5:$CL$5,1),1,1)</f>
        <v>0</v>
      </c>
      <c r="AL8" s="304">
        <f ca="1">OFFSET('Input Financials'!$F$18,0,MATCH(AL$6,'Input Financials'!$G$5:$CL$5,1),1,1)</f>
        <v>0</v>
      </c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</row>
    <row r="9" spans="2:86" ht="15" customHeight="1" x14ac:dyDescent="0.35">
      <c r="B9" s="302" t="s">
        <v>30</v>
      </c>
      <c r="C9" s="304" t="str">
        <f ca="1">OFFSET('Input Financials'!$F$19,0,MATCH(C$6,'Input Financials'!$G$5:$CL$5,1),1,1)</f>
        <v>-</v>
      </c>
      <c r="D9" s="304" t="str">
        <f ca="1">OFFSET('Input Financials'!$F$19,0,MATCH(D$6,'Input Financials'!$G$5:$CL$5,1),1,1)</f>
        <v>-</v>
      </c>
      <c r="E9" s="304" t="str">
        <f ca="1">OFFSET('Input Financials'!$F$19,0,MATCH(E$6,'Input Financials'!$G$5:$CL$5,1),1,1)</f>
        <v>-</v>
      </c>
      <c r="F9" s="304" t="str">
        <f ca="1">OFFSET('Input Financials'!$F$19,0,MATCH(F$6,'Input Financials'!$G$5:$CL$5,1),1,1)</f>
        <v>-</v>
      </c>
      <c r="G9" s="304" t="str">
        <f ca="1">OFFSET('Input Financials'!$F$19,0,MATCH(G$6,'Input Financials'!$G$5:$CL$5,1),1,1)</f>
        <v>-</v>
      </c>
      <c r="H9" s="304" t="str">
        <f ca="1">OFFSET('Input Financials'!$F$19,0,MATCH(H$6,'Input Financials'!$G$5:$CL$5,1),1,1)</f>
        <v>-</v>
      </c>
      <c r="I9" s="304" t="str">
        <f ca="1">OFFSET('Input Financials'!$F$19,0,MATCH(I$6,'Input Financials'!$G$5:$CL$5,1),1,1)</f>
        <v>-</v>
      </c>
      <c r="J9" s="304" t="str">
        <f ca="1">OFFSET('Input Financials'!$F$19,0,MATCH(J$6,'Input Financials'!$G$5:$CL$5,1),1,1)</f>
        <v>-</v>
      </c>
      <c r="K9" s="304" t="str">
        <f ca="1">OFFSET('Input Financials'!$F$19,0,MATCH(K$6,'Input Financials'!$G$5:$CL$5,1),1,1)</f>
        <v>-</v>
      </c>
      <c r="L9" s="304" t="str">
        <f ca="1">OFFSET('Input Financials'!$F$19,0,MATCH(L$6,'Input Financials'!$G$5:$CL$5,1),1,1)</f>
        <v>-</v>
      </c>
      <c r="M9" s="304" t="str">
        <f ca="1">OFFSET('Input Financials'!$F$19,0,MATCH(M$6,'Input Financials'!$G$5:$CL$5,1),1,1)</f>
        <v>-</v>
      </c>
      <c r="N9" s="304" t="str">
        <f ca="1">OFFSET('Input Financials'!$F$19,0,MATCH(N$6,'Input Financials'!$G$5:$CL$5,1),1,1)</f>
        <v>-</v>
      </c>
      <c r="O9" s="304" t="str">
        <f ca="1">OFFSET('Input Financials'!$F$19,0,MATCH(O$6,'Input Financials'!$G$5:$CL$5,1),1,1)</f>
        <v>-</v>
      </c>
      <c r="P9" s="304" t="str">
        <f ca="1">OFFSET('Input Financials'!$F$19,0,MATCH(P$6,'Input Financials'!$G$5:$CL$5,1),1,1)</f>
        <v>-</v>
      </c>
      <c r="Q9" s="304" t="str">
        <f ca="1">OFFSET('Input Financials'!$F$19,0,MATCH(Q$6,'Input Financials'!$G$5:$CL$5,1),1,1)</f>
        <v>-</v>
      </c>
      <c r="R9" s="304" t="str">
        <f ca="1">OFFSET('Input Financials'!$F$19,0,MATCH(R$6,'Input Financials'!$G$5:$CL$5,1),1,1)</f>
        <v>-</v>
      </c>
      <c r="S9" s="304" t="str">
        <f ca="1">OFFSET('Input Financials'!$F$19,0,MATCH(S$6,'Input Financials'!$G$5:$CL$5,1),1,1)</f>
        <v>-</v>
      </c>
      <c r="T9" s="304" t="str">
        <f ca="1">OFFSET('Input Financials'!$F$19,0,MATCH(T$6,'Input Financials'!$G$5:$CL$5,1),1,1)</f>
        <v>-</v>
      </c>
      <c r="U9" s="304" t="str">
        <f ca="1">OFFSET('Input Financials'!$F$19,0,MATCH(U$6,'Input Financials'!$G$5:$CL$5,1),1,1)</f>
        <v>-</v>
      </c>
      <c r="V9" s="304" t="str">
        <f ca="1">OFFSET('Input Financials'!$F$19,0,MATCH(V$6,'Input Financials'!$G$5:$CL$5,1),1,1)</f>
        <v>-</v>
      </c>
      <c r="W9" s="304" t="str">
        <f ca="1">OFFSET('Input Financials'!$F$19,0,MATCH(W$6,'Input Financials'!$G$5:$CL$5,1),1,1)</f>
        <v>-</v>
      </c>
      <c r="X9" s="304" t="str">
        <f ca="1">OFFSET('Input Financials'!$F$19,0,MATCH(X$6,'Input Financials'!$G$5:$CL$5,1),1,1)</f>
        <v>-</v>
      </c>
      <c r="Y9" s="304" t="str">
        <f ca="1">OFFSET('Input Financials'!$F$19,0,MATCH(Y$6,'Input Financials'!$G$5:$CL$5,1),1,1)</f>
        <v>-</v>
      </c>
      <c r="Z9" s="304" t="str">
        <f ca="1">OFFSET('Input Financials'!$F$19,0,MATCH(Z$6,'Input Financials'!$G$5:$CL$5,1),1,1)</f>
        <v>-</v>
      </c>
      <c r="AA9" s="304" t="str">
        <f ca="1">OFFSET('Input Financials'!$F$19,0,MATCH(AA$6,'Input Financials'!$G$5:$CL$5,1),1,1)</f>
        <v>-</v>
      </c>
      <c r="AB9" s="304" t="str">
        <f ca="1">OFFSET('Input Financials'!$F$19,0,MATCH(AB$6,'Input Financials'!$G$5:$CL$5,1),1,1)</f>
        <v>-</v>
      </c>
      <c r="AC9" s="304" t="str">
        <f ca="1">OFFSET('Input Financials'!$F$19,0,MATCH(AC$6,'Input Financials'!$G$5:$CL$5,1),1,1)</f>
        <v>-</v>
      </c>
      <c r="AD9" s="304" t="str">
        <f ca="1">OFFSET('Input Financials'!$F$19,0,MATCH(AD$6,'Input Financials'!$G$5:$CL$5,1),1,1)</f>
        <v>-</v>
      </c>
      <c r="AE9" s="304" t="str">
        <f ca="1">OFFSET('Input Financials'!$F$19,0,MATCH(AE$6,'Input Financials'!$G$5:$CL$5,1),1,1)</f>
        <v>-</v>
      </c>
      <c r="AF9" s="304" t="str">
        <f ca="1">OFFSET('Input Financials'!$F$19,0,MATCH(AF$6,'Input Financials'!$G$5:$CL$5,1),1,1)</f>
        <v>-</v>
      </c>
      <c r="AG9" s="304" t="str">
        <f ca="1">OFFSET('Input Financials'!$F$19,0,MATCH(AG$6,'Input Financials'!$G$5:$CL$5,1),1,1)</f>
        <v>-</v>
      </c>
      <c r="AH9" s="304" t="str">
        <f ca="1">OFFSET('Input Financials'!$F$19,0,MATCH(AH$6,'Input Financials'!$G$5:$CL$5,1),1,1)</f>
        <v>-</v>
      </c>
      <c r="AI9" s="304" t="str">
        <f ca="1">OFFSET('Input Financials'!$F$19,0,MATCH(AI$6,'Input Financials'!$G$5:$CL$5,1),1,1)</f>
        <v>-</v>
      </c>
      <c r="AJ9" s="304" t="str">
        <f ca="1">OFFSET('Input Financials'!$F$19,0,MATCH(AJ$6,'Input Financials'!$G$5:$CL$5,1),1,1)</f>
        <v>-</v>
      </c>
      <c r="AK9" s="304" t="str">
        <f ca="1">OFFSET('Input Financials'!$F$19,0,MATCH(AK$6,'Input Financials'!$G$5:$CL$5,1),1,1)</f>
        <v>-</v>
      </c>
      <c r="AL9" s="304" t="str">
        <f ca="1">OFFSET('Input Financials'!$F$19,0,MATCH(AL$6,'Input Financials'!$G$5:$CL$5,1),1,1)</f>
        <v>-</v>
      </c>
      <c r="AM9" s="301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</row>
    <row r="10" spans="2:86" ht="15" customHeight="1" x14ac:dyDescent="0.3"/>
    <row r="11" spans="2:86" ht="15" customHeight="1" x14ac:dyDescent="0.3"/>
    <row r="14" spans="2:86" ht="18" x14ac:dyDescent="0.35">
      <c r="C14" s="54">
        <f>DATE('Financial 3 Year Charts'!B33-1,1,1)</f>
        <v>42370</v>
      </c>
      <c r="D14" s="286">
        <f t="shared" ref="D14:Z14" si="13">EOMONTH(C14,0)+1</f>
        <v>42401</v>
      </c>
      <c r="E14" s="286">
        <f t="shared" si="13"/>
        <v>42430</v>
      </c>
      <c r="F14" s="286">
        <f t="shared" si="13"/>
        <v>42461</v>
      </c>
      <c r="G14" s="286">
        <f t="shared" si="13"/>
        <v>42491</v>
      </c>
      <c r="H14" s="286">
        <f t="shared" si="13"/>
        <v>42522</v>
      </c>
      <c r="I14" s="286">
        <f t="shared" si="13"/>
        <v>42552</v>
      </c>
      <c r="J14" s="286">
        <f t="shared" si="13"/>
        <v>42583</v>
      </c>
      <c r="K14" s="286">
        <f t="shared" si="13"/>
        <v>42614</v>
      </c>
      <c r="L14" s="286">
        <f t="shared" si="13"/>
        <v>42644</v>
      </c>
      <c r="M14" s="286">
        <f t="shared" si="13"/>
        <v>42675</v>
      </c>
      <c r="N14" s="286">
        <f t="shared" si="13"/>
        <v>42705</v>
      </c>
      <c r="O14" s="286">
        <f t="shared" si="13"/>
        <v>42736</v>
      </c>
      <c r="P14" s="286">
        <f t="shared" si="13"/>
        <v>42767</v>
      </c>
      <c r="Q14" s="286">
        <f t="shared" si="13"/>
        <v>42795</v>
      </c>
      <c r="R14" s="286">
        <f t="shared" si="13"/>
        <v>42826</v>
      </c>
      <c r="S14" s="286">
        <f t="shared" si="13"/>
        <v>42856</v>
      </c>
      <c r="T14" s="286">
        <f t="shared" si="13"/>
        <v>42887</v>
      </c>
      <c r="U14" s="286">
        <f t="shared" si="13"/>
        <v>42917</v>
      </c>
      <c r="V14" s="286">
        <f t="shared" si="13"/>
        <v>42948</v>
      </c>
      <c r="W14" s="286">
        <f t="shared" si="13"/>
        <v>42979</v>
      </c>
      <c r="X14" s="286">
        <f t="shared" si="13"/>
        <v>43009</v>
      </c>
      <c r="Y14" s="286">
        <f t="shared" si="13"/>
        <v>43040</v>
      </c>
      <c r="Z14" s="286">
        <f t="shared" si="13"/>
        <v>43070</v>
      </c>
      <c r="AA14" s="286">
        <f t="shared" ref="AA14" si="14">EOMONTH(Z14,0)+1</f>
        <v>43101</v>
      </c>
      <c r="AB14" s="286">
        <f t="shared" ref="AB14" si="15">EOMONTH(AA14,0)+1</f>
        <v>43132</v>
      </c>
      <c r="AC14" s="286">
        <f t="shared" ref="AC14" si="16">EOMONTH(AB14,0)+1</f>
        <v>43160</v>
      </c>
      <c r="AD14" s="286">
        <f t="shared" ref="AD14" si="17">EOMONTH(AC14,0)+1</f>
        <v>43191</v>
      </c>
      <c r="AE14" s="286">
        <f t="shared" ref="AE14" si="18">EOMONTH(AD14,0)+1</f>
        <v>43221</v>
      </c>
      <c r="AF14" s="286">
        <f t="shared" ref="AF14" si="19">EOMONTH(AE14,0)+1</f>
        <v>43252</v>
      </c>
      <c r="AG14" s="286">
        <f t="shared" ref="AG14" si="20">EOMONTH(AF14,0)+1</f>
        <v>43282</v>
      </c>
      <c r="AH14" s="286">
        <f t="shared" ref="AH14" si="21">EOMONTH(AG14,0)+1</f>
        <v>43313</v>
      </c>
      <c r="AI14" s="286">
        <f t="shared" ref="AI14" si="22">EOMONTH(AH14,0)+1</f>
        <v>43344</v>
      </c>
      <c r="AJ14" s="286">
        <f t="shared" ref="AJ14" si="23">EOMONTH(AI14,0)+1</f>
        <v>43374</v>
      </c>
      <c r="AK14" s="286">
        <f t="shared" ref="AK14" si="24">EOMONTH(AJ14,0)+1</f>
        <v>43405</v>
      </c>
      <c r="AL14" s="286">
        <f t="shared" ref="AL14" si="25">EOMONTH(AK14,0)+1</f>
        <v>43435</v>
      </c>
    </row>
    <row r="15" spans="2:86" ht="18" x14ac:dyDescent="0.35">
      <c r="B15" s="302" t="str">
        <f>'Financial 3 Year Charts'!B34</f>
        <v>Forecasted Monthly Turnover</v>
      </c>
      <c r="C15" s="303" t="e">
        <f ca="1">IF(LEN($B15)&gt;0,OFFSET('Input Financials'!$F$5,MATCH('Financial 3 Year Charts'!$B34,'Input Financials'!$B$6:$B$22,0),MATCH(C$14,'Input Financials'!#REF!,0),1,1),0)</f>
        <v>#REF!</v>
      </c>
      <c r="D15" s="303" t="e">
        <f ca="1">IF(LEN($B15)&gt;0,OFFSET('Input Financials'!#REF!,MATCH('Financial 3 Year Charts'!$B34,'Input Financials'!#REF!,0),MATCH(D$14,'Input Financials'!#REF!,0),1,1),0)</f>
        <v>#REF!</v>
      </c>
      <c r="E15" s="303" t="e">
        <f ca="1">IF(LEN($B15)&gt;0,OFFSET('Input Financials'!#REF!,MATCH('Financial 3 Year Charts'!$B34,'Input Financials'!#REF!,0),MATCH(E$14,'Input Financials'!#REF!,0),1,1),0)</f>
        <v>#REF!</v>
      </c>
      <c r="F15" s="303" t="e">
        <f ca="1">IF(LEN($B15)&gt;0,OFFSET('Input Financials'!#REF!,MATCH('Financial 3 Year Charts'!$B34,'Input Financials'!#REF!,0),MATCH(F$14,'Input Financials'!#REF!,0),1,1),0)</f>
        <v>#REF!</v>
      </c>
      <c r="G15" s="303" t="e">
        <f ca="1">IF(LEN($B15)&gt;0,OFFSET('Input Financials'!#REF!,MATCH('Financial 3 Year Charts'!$B34,'Input Financials'!#REF!,0),MATCH(G$14,'Input Financials'!#REF!,0),1,1),0)</f>
        <v>#REF!</v>
      </c>
      <c r="H15" s="303" t="e">
        <f ca="1">IF(LEN($B15)&gt;0,OFFSET('Input Financials'!#REF!,MATCH('Financial 3 Year Charts'!$B34,'Input Financials'!#REF!,0),MATCH(H$14,'Input Financials'!#REF!,0),1,1),0)</f>
        <v>#REF!</v>
      </c>
      <c r="I15" s="303" t="e">
        <f ca="1">IF(LEN($B15)&gt;0,OFFSET('Input Financials'!#REF!,MATCH('Financial 3 Year Charts'!$B34,'Input Financials'!#REF!,0),MATCH(I$14,'Input Financials'!#REF!,0),1,1),0)</f>
        <v>#REF!</v>
      </c>
      <c r="J15" s="303" t="e">
        <f ca="1">IF(LEN($B15)&gt;0,OFFSET('Input Financials'!#REF!,MATCH('Financial 3 Year Charts'!$B34,'Input Financials'!#REF!,0),MATCH(J$14,'Input Financials'!#REF!,0),1,1),0)</f>
        <v>#REF!</v>
      </c>
      <c r="K15" s="303" t="e">
        <f ca="1">IF(LEN($B15)&gt;0,OFFSET('Input Financials'!#REF!,MATCH('Financial 3 Year Charts'!$B34,'Input Financials'!#REF!,0),MATCH(K$14,'Input Financials'!#REF!,0),1,1),0)</f>
        <v>#REF!</v>
      </c>
      <c r="L15" s="303" t="e">
        <f ca="1">IF(LEN($B15)&gt;0,OFFSET('Input Financials'!#REF!,MATCH('Financial 3 Year Charts'!$B34,'Input Financials'!#REF!,0),MATCH(L$14,'Input Financials'!#REF!,0),1,1),0)</f>
        <v>#REF!</v>
      </c>
      <c r="M15" s="303" t="e">
        <f ca="1">IF(LEN($B15)&gt;0,OFFSET('Input Financials'!#REF!,MATCH('Financial 3 Year Charts'!$B34,'Input Financials'!#REF!,0),MATCH(M$14,'Input Financials'!#REF!,0),1,1),0)</f>
        <v>#REF!</v>
      </c>
      <c r="N15" s="303" t="e">
        <f ca="1">IF(LEN($B15)&gt;0,OFFSET('Input Financials'!#REF!,MATCH('Financial 3 Year Charts'!$B34,'Input Financials'!#REF!,0),MATCH(N$14,'Input Financials'!#REF!,0),1,1),0)</f>
        <v>#REF!</v>
      </c>
      <c r="O15" s="303" t="e">
        <f ca="1">IF(LEN($B15)&gt;0,OFFSET('Input Financials'!#REF!,MATCH('Financial 3 Year Charts'!$B34,'Input Financials'!#REF!,0),MATCH(O$14,'Input Financials'!#REF!,0),1,1),0)</f>
        <v>#REF!</v>
      </c>
      <c r="P15" s="303" t="e">
        <f ca="1">IF(LEN($B15)&gt;0,OFFSET('Input Financials'!#REF!,MATCH('Financial 3 Year Charts'!$B34,'Input Financials'!#REF!,0),MATCH(P$14,'Input Financials'!#REF!,0),1,1),0)</f>
        <v>#REF!</v>
      </c>
      <c r="Q15" s="303" t="e">
        <f ca="1">IF(LEN($B15)&gt;0,OFFSET('Input Financials'!#REF!,MATCH('Financial 3 Year Charts'!$B34,'Input Financials'!#REF!,0),MATCH(Q$14,'Input Financials'!#REF!,0),1,1),0)</f>
        <v>#REF!</v>
      </c>
      <c r="R15" s="303" t="e">
        <f ca="1">IF(LEN($B15)&gt;0,OFFSET('Input Financials'!#REF!,MATCH('Financial 3 Year Charts'!$B34,'Input Financials'!#REF!,0),MATCH(R$14,'Input Financials'!#REF!,0),1,1),0)</f>
        <v>#REF!</v>
      </c>
      <c r="S15" s="303" t="e">
        <f ca="1">IF(LEN($B15)&gt;0,OFFSET('Input Financials'!#REF!,MATCH('Financial 3 Year Charts'!$B34,'Input Financials'!#REF!,0),MATCH(S$14,'Input Financials'!#REF!,0),1,1),0)</f>
        <v>#REF!</v>
      </c>
      <c r="T15" s="303" t="e">
        <f ca="1">IF(LEN($B15)&gt;0,OFFSET('Input Financials'!#REF!,MATCH('Financial 3 Year Charts'!$B34,'Input Financials'!#REF!,0),MATCH(T$14,'Input Financials'!#REF!,0),1,1),0)</f>
        <v>#REF!</v>
      </c>
      <c r="U15" s="303" t="e">
        <f ca="1">IF(LEN($B15)&gt;0,OFFSET('Input Financials'!#REF!,MATCH('Financial 3 Year Charts'!$B34,'Input Financials'!#REF!,0),MATCH(U$14,'Input Financials'!#REF!,0),1,1),0)</f>
        <v>#REF!</v>
      </c>
      <c r="V15" s="303" t="e">
        <f ca="1">IF(LEN($B15)&gt;0,OFFSET('Input Financials'!#REF!,MATCH('Financial 3 Year Charts'!$B34,'Input Financials'!#REF!,0),MATCH(V$14,'Input Financials'!#REF!,0),1,1),0)</f>
        <v>#REF!</v>
      </c>
      <c r="W15" s="303" t="e">
        <f ca="1">IF(LEN($B15)&gt;0,OFFSET('Input Financials'!#REF!,MATCH('Financial 3 Year Charts'!$B34,'Input Financials'!#REF!,0),MATCH(W$14,'Input Financials'!#REF!,0),1,1),0)</f>
        <v>#REF!</v>
      </c>
      <c r="X15" s="303" t="e">
        <f ca="1">IF(LEN($B15)&gt;0,OFFSET('Input Financials'!#REF!,MATCH('Financial 3 Year Charts'!$B34,'Input Financials'!#REF!,0),MATCH(X$14,'Input Financials'!#REF!,0),1,1),0)</f>
        <v>#REF!</v>
      </c>
      <c r="Y15" s="303" t="e">
        <f ca="1">IF(LEN($B15)&gt;0,OFFSET('Input Financials'!#REF!,MATCH('Financial 3 Year Charts'!$B34,'Input Financials'!#REF!,0),MATCH(Y$14,'Input Financials'!#REF!,0),1,1),0)</f>
        <v>#REF!</v>
      </c>
      <c r="Z15" s="303" t="e">
        <f ca="1">IF(LEN($B15)&gt;0,OFFSET('Input Financials'!#REF!,MATCH('Financial 3 Year Charts'!$B34,'Input Financials'!#REF!,0),MATCH(Z$14,'Input Financials'!#REF!,0),1,1),0)</f>
        <v>#REF!</v>
      </c>
      <c r="AA15" s="303" t="e">
        <f ca="1">IF(LEN($B15)&gt;0,OFFSET('Input Financials'!#REF!,MATCH('Financial 3 Year Charts'!$B34,'Input Financials'!#REF!,0),MATCH(AA$14,'Input Financials'!#REF!,0),1,1),0)</f>
        <v>#REF!</v>
      </c>
      <c r="AB15" s="303" t="e">
        <f ca="1">IF(LEN($B15)&gt;0,OFFSET('Input Financials'!#REF!,MATCH('Financial 3 Year Charts'!$B34,'Input Financials'!#REF!,0),MATCH(AB$14,'Input Financials'!#REF!,0),1,1),0)</f>
        <v>#REF!</v>
      </c>
      <c r="AC15" s="303" t="e">
        <f ca="1">IF(LEN($B15)&gt;0,OFFSET('Input Financials'!#REF!,MATCH('Financial 3 Year Charts'!$B34,'Input Financials'!#REF!,0),MATCH(AC$14,'Input Financials'!#REF!,0),1,1),0)</f>
        <v>#REF!</v>
      </c>
      <c r="AD15" s="303" t="e">
        <f ca="1">IF(LEN($B15)&gt;0,OFFSET('Input Financials'!#REF!,MATCH('Financial 3 Year Charts'!$B34,'Input Financials'!#REF!,0),MATCH(AD$14,'Input Financials'!#REF!,0),1,1),0)</f>
        <v>#REF!</v>
      </c>
      <c r="AE15" s="303" t="e">
        <f ca="1">IF(LEN($B15)&gt;0,OFFSET('Input Financials'!#REF!,MATCH('Financial 3 Year Charts'!$B34,'Input Financials'!#REF!,0),MATCH(AE$14,'Input Financials'!#REF!,0),1,1),0)</f>
        <v>#REF!</v>
      </c>
      <c r="AF15" s="303" t="e">
        <f ca="1">IF(LEN($B15)&gt;0,OFFSET('Input Financials'!#REF!,MATCH('Financial 3 Year Charts'!$B34,'Input Financials'!#REF!,0),MATCH(AF$14,'Input Financials'!#REF!,0),1,1),0)</f>
        <v>#REF!</v>
      </c>
      <c r="AG15" s="303" t="e">
        <f ca="1">IF(LEN($B15)&gt;0,OFFSET('Input Financials'!#REF!,MATCH('Financial 3 Year Charts'!$B34,'Input Financials'!#REF!,0),MATCH(AG$14,'Input Financials'!#REF!,0),1,1),0)</f>
        <v>#REF!</v>
      </c>
      <c r="AH15" s="303" t="e">
        <f ca="1">IF(LEN($B15)&gt;0,OFFSET('Input Financials'!#REF!,MATCH('Financial 3 Year Charts'!$B34,'Input Financials'!#REF!,0),MATCH(AH$14,'Input Financials'!#REF!,0),1,1),0)</f>
        <v>#REF!</v>
      </c>
      <c r="AI15" s="303" t="e">
        <f ca="1">IF(LEN($B15)&gt;0,OFFSET('Input Financials'!#REF!,MATCH('Financial 3 Year Charts'!$B34,'Input Financials'!#REF!,0),MATCH(AI$14,'Input Financials'!#REF!,0),1,1),0)</f>
        <v>#REF!</v>
      </c>
      <c r="AJ15" s="303" t="e">
        <f ca="1">IF(LEN($B15)&gt;0,OFFSET('Input Financials'!#REF!,MATCH('Financial 3 Year Charts'!$B34,'Input Financials'!#REF!,0),MATCH(AJ$14,'Input Financials'!#REF!,0),1,1),0)</f>
        <v>#REF!</v>
      </c>
      <c r="AK15" s="303" t="e">
        <f ca="1">IF(LEN($B15)&gt;0,OFFSET('Input Financials'!#REF!,MATCH('Financial 3 Year Charts'!$B34,'Input Financials'!#REF!,0),MATCH(AK$14,'Input Financials'!#REF!,0),1,1),0)</f>
        <v>#REF!</v>
      </c>
      <c r="AL15" s="303" t="e">
        <f ca="1">IF(LEN($B15)&gt;0,OFFSET('Input Financials'!#REF!,MATCH('Financial 3 Year Charts'!$B34,'Input Financials'!#REF!,0),MATCH(AL$14,'Input Financials'!#REF!,0),1,1),0)</f>
        <v>#REF!</v>
      </c>
    </row>
    <row r="16" spans="2:86" ht="18" x14ac:dyDescent="0.35">
      <c r="B16" s="302" t="str">
        <f>'Financial 3 Year Charts'!B35</f>
        <v>Net Profit</v>
      </c>
      <c r="C16" s="303" t="e">
        <f ca="1">IF(LEN($B16)&gt;0,OFFSET('Input Financials'!$F$5,MATCH('Financial 3 Year Charts'!$B35,'Input Financials'!$B$6:$B$22,0),MATCH(C$14,'Input Financials'!#REF!,0),1,1),0)</f>
        <v>#N/A</v>
      </c>
      <c r="D16" s="303" t="e">
        <f ca="1">IF(LEN($B16)&gt;0,OFFSET('Input Financials'!#REF!,MATCH('Financial 3 Year Charts'!$B35,'Input Financials'!#REF!,0),MATCH(D$14,'Input Financials'!#REF!,0),1,1),0)</f>
        <v>#REF!</v>
      </c>
      <c r="E16" s="303" t="e">
        <f ca="1">IF(LEN($B16)&gt;0,OFFSET('Input Financials'!#REF!,MATCH('Financial 3 Year Charts'!$B35,'Input Financials'!#REF!,0),MATCH(E$14,'Input Financials'!#REF!,0),1,1),0)</f>
        <v>#REF!</v>
      </c>
      <c r="F16" s="303" t="e">
        <f ca="1">IF(LEN($B16)&gt;0,OFFSET('Input Financials'!#REF!,MATCH('Financial 3 Year Charts'!$B35,'Input Financials'!#REF!,0),MATCH(F$14,'Input Financials'!#REF!,0),1,1),0)</f>
        <v>#REF!</v>
      </c>
      <c r="G16" s="303" t="e">
        <f ca="1">IF(LEN($B16)&gt;0,OFFSET('Input Financials'!#REF!,MATCH('Financial 3 Year Charts'!$B35,'Input Financials'!#REF!,0),MATCH(G$14,'Input Financials'!#REF!,0),1,1),0)</f>
        <v>#REF!</v>
      </c>
      <c r="H16" s="303" t="e">
        <f ca="1">IF(LEN($B16)&gt;0,OFFSET('Input Financials'!#REF!,MATCH('Financial 3 Year Charts'!$B35,'Input Financials'!#REF!,0),MATCH(H$14,'Input Financials'!#REF!,0),1,1),0)</f>
        <v>#REF!</v>
      </c>
      <c r="I16" s="303" t="e">
        <f ca="1">IF(LEN($B16)&gt;0,OFFSET('Input Financials'!#REF!,MATCH('Financial 3 Year Charts'!$B35,'Input Financials'!#REF!,0),MATCH(I$14,'Input Financials'!#REF!,0),1,1),0)</f>
        <v>#REF!</v>
      </c>
      <c r="J16" s="303" t="e">
        <f ca="1">IF(LEN($B16)&gt;0,OFFSET('Input Financials'!#REF!,MATCH('Financial 3 Year Charts'!$B35,'Input Financials'!#REF!,0),MATCH(J$14,'Input Financials'!#REF!,0),1,1),0)</f>
        <v>#REF!</v>
      </c>
      <c r="K16" s="303" t="e">
        <f ca="1">IF(LEN($B16)&gt;0,OFFSET('Input Financials'!#REF!,MATCH('Financial 3 Year Charts'!$B35,'Input Financials'!#REF!,0),MATCH(K$14,'Input Financials'!#REF!,0),1,1),0)</f>
        <v>#REF!</v>
      </c>
      <c r="L16" s="303" t="e">
        <f ca="1">IF(LEN($B16)&gt;0,OFFSET('Input Financials'!#REF!,MATCH('Financial 3 Year Charts'!$B35,'Input Financials'!#REF!,0),MATCH(L$14,'Input Financials'!#REF!,0),1,1),0)</f>
        <v>#REF!</v>
      </c>
      <c r="M16" s="303" t="e">
        <f ca="1">IF(LEN($B16)&gt;0,OFFSET('Input Financials'!#REF!,MATCH('Financial 3 Year Charts'!$B35,'Input Financials'!#REF!,0),MATCH(M$14,'Input Financials'!#REF!,0),1,1),0)</f>
        <v>#REF!</v>
      </c>
      <c r="N16" s="303" t="e">
        <f ca="1">IF(LEN($B16)&gt;0,OFFSET('Input Financials'!#REF!,MATCH('Financial 3 Year Charts'!$B35,'Input Financials'!#REF!,0),MATCH(N$14,'Input Financials'!#REF!,0),1,1),0)</f>
        <v>#REF!</v>
      </c>
      <c r="O16" s="303" t="e">
        <f ca="1">IF(LEN($B16)&gt;0,OFFSET('Input Financials'!#REF!,MATCH('Financial 3 Year Charts'!$B35,'Input Financials'!#REF!,0),MATCH(O$14,'Input Financials'!#REF!,0),1,1),0)</f>
        <v>#REF!</v>
      </c>
      <c r="P16" s="303" t="e">
        <f ca="1">IF(LEN($B16)&gt;0,OFFSET('Input Financials'!#REF!,MATCH('Financial 3 Year Charts'!$B35,'Input Financials'!#REF!,0),MATCH(P$14,'Input Financials'!#REF!,0),1,1),0)</f>
        <v>#REF!</v>
      </c>
      <c r="Q16" s="303" t="e">
        <f ca="1">IF(LEN($B16)&gt;0,OFFSET('Input Financials'!#REF!,MATCH('Financial 3 Year Charts'!$B35,'Input Financials'!#REF!,0),MATCH(Q$14,'Input Financials'!#REF!,0),1,1),0)</f>
        <v>#REF!</v>
      </c>
      <c r="R16" s="303" t="e">
        <f ca="1">IF(LEN($B16)&gt;0,OFFSET('Input Financials'!#REF!,MATCH('Financial 3 Year Charts'!$B35,'Input Financials'!#REF!,0),MATCH(R$14,'Input Financials'!#REF!,0),1,1),0)</f>
        <v>#REF!</v>
      </c>
      <c r="S16" s="303" t="e">
        <f ca="1">IF(LEN($B16)&gt;0,OFFSET('Input Financials'!#REF!,MATCH('Financial 3 Year Charts'!$B35,'Input Financials'!#REF!,0),MATCH(S$14,'Input Financials'!#REF!,0),1,1),0)</f>
        <v>#REF!</v>
      </c>
      <c r="T16" s="303" t="e">
        <f ca="1">IF(LEN($B16)&gt;0,OFFSET('Input Financials'!#REF!,MATCH('Financial 3 Year Charts'!$B35,'Input Financials'!#REF!,0),MATCH(T$14,'Input Financials'!#REF!,0),1,1),0)</f>
        <v>#REF!</v>
      </c>
      <c r="U16" s="303" t="e">
        <f ca="1">IF(LEN($B16)&gt;0,OFFSET('Input Financials'!#REF!,MATCH('Financial 3 Year Charts'!$B35,'Input Financials'!#REF!,0),MATCH(U$14,'Input Financials'!#REF!,0),1,1),0)</f>
        <v>#REF!</v>
      </c>
      <c r="V16" s="303" t="e">
        <f ca="1">IF(LEN($B16)&gt;0,OFFSET('Input Financials'!#REF!,MATCH('Financial 3 Year Charts'!$B35,'Input Financials'!#REF!,0),MATCH(V$14,'Input Financials'!#REF!,0),1,1),0)</f>
        <v>#REF!</v>
      </c>
      <c r="W16" s="303" t="e">
        <f ca="1">IF(LEN($B16)&gt;0,OFFSET('Input Financials'!#REF!,MATCH('Financial 3 Year Charts'!$B35,'Input Financials'!#REF!,0),MATCH(W$14,'Input Financials'!#REF!,0),1,1),0)</f>
        <v>#REF!</v>
      </c>
      <c r="X16" s="303" t="e">
        <f ca="1">IF(LEN($B16)&gt;0,OFFSET('Input Financials'!#REF!,MATCH('Financial 3 Year Charts'!$B35,'Input Financials'!#REF!,0),MATCH(X$14,'Input Financials'!#REF!,0),1,1),0)</f>
        <v>#REF!</v>
      </c>
      <c r="Y16" s="303" t="e">
        <f ca="1">IF(LEN($B16)&gt;0,OFFSET('Input Financials'!#REF!,MATCH('Financial 3 Year Charts'!$B35,'Input Financials'!#REF!,0),MATCH(Y$14,'Input Financials'!#REF!,0),1,1),0)</f>
        <v>#REF!</v>
      </c>
      <c r="Z16" s="303" t="e">
        <f ca="1">IF(LEN($B16)&gt;0,OFFSET('Input Financials'!#REF!,MATCH('Financial 3 Year Charts'!$B35,'Input Financials'!#REF!,0),MATCH(Z$14,'Input Financials'!#REF!,0),1,1),0)</f>
        <v>#REF!</v>
      </c>
      <c r="AA16" s="303" t="e">
        <f ca="1">IF(LEN($B16)&gt;0,OFFSET('Input Financials'!#REF!,MATCH('Financial 3 Year Charts'!$B35,'Input Financials'!#REF!,0),MATCH(AA$14,'Input Financials'!#REF!,0),1,1),0)</f>
        <v>#REF!</v>
      </c>
      <c r="AB16" s="303" t="e">
        <f ca="1">IF(LEN($B16)&gt;0,OFFSET('Input Financials'!#REF!,MATCH('Financial 3 Year Charts'!$B35,'Input Financials'!#REF!,0),MATCH(AB$14,'Input Financials'!#REF!,0),1,1),0)</f>
        <v>#REF!</v>
      </c>
      <c r="AC16" s="303" t="e">
        <f ca="1">IF(LEN($B16)&gt;0,OFFSET('Input Financials'!#REF!,MATCH('Financial 3 Year Charts'!$B35,'Input Financials'!#REF!,0),MATCH(AC$14,'Input Financials'!#REF!,0),1,1),0)</f>
        <v>#REF!</v>
      </c>
      <c r="AD16" s="303" t="e">
        <f ca="1">IF(LEN($B16)&gt;0,OFFSET('Input Financials'!#REF!,MATCH('Financial 3 Year Charts'!$B35,'Input Financials'!#REF!,0),MATCH(AD$14,'Input Financials'!#REF!,0),1,1),0)</f>
        <v>#REF!</v>
      </c>
      <c r="AE16" s="303" t="e">
        <f ca="1">IF(LEN($B16)&gt;0,OFFSET('Input Financials'!#REF!,MATCH('Financial 3 Year Charts'!$B35,'Input Financials'!#REF!,0),MATCH(AE$14,'Input Financials'!#REF!,0),1,1),0)</f>
        <v>#REF!</v>
      </c>
      <c r="AF16" s="303" t="e">
        <f ca="1">IF(LEN($B16)&gt;0,OFFSET('Input Financials'!#REF!,MATCH('Financial 3 Year Charts'!$B35,'Input Financials'!#REF!,0),MATCH(AF$14,'Input Financials'!#REF!,0),1,1),0)</f>
        <v>#REF!</v>
      </c>
      <c r="AG16" s="303" t="e">
        <f ca="1">IF(LEN($B16)&gt;0,OFFSET('Input Financials'!#REF!,MATCH('Financial 3 Year Charts'!$B35,'Input Financials'!#REF!,0),MATCH(AG$14,'Input Financials'!#REF!,0),1,1),0)</f>
        <v>#REF!</v>
      </c>
      <c r="AH16" s="303" t="e">
        <f ca="1">IF(LEN($B16)&gt;0,OFFSET('Input Financials'!#REF!,MATCH('Financial 3 Year Charts'!$B35,'Input Financials'!#REF!,0),MATCH(AH$14,'Input Financials'!#REF!,0),1,1),0)</f>
        <v>#REF!</v>
      </c>
      <c r="AI16" s="303" t="e">
        <f ca="1">IF(LEN($B16)&gt;0,OFFSET('Input Financials'!#REF!,MATCH('Financial 3 Year Charts'!$B35,'Input Financials'!#REF!,0),MATCH(AI$14,'Input Financials'!#REF!,0),1,1),0)</f>
        <v>#REF!</v>
      </c>
      <c r="AJ16" s="303" t="e">
        <f ca="1">IF(LEN($B16)&gt;0,OFFSET('Input Financials'!#REF!,MATCH('Financial 3 Year Charts'!$B35,'Input Financials'!#REF!,0),MATCH(AJ$14,'Input Financials'!#REF!,0),1,1),0)</f>
        <v>#REF!</v>
      </c>
      <c r="AK16" s="303" t="e">
        <f ca="1">IF(LEN($B16)&gt;0,OFFSET('Input Financials'!#REF!,MATCH('Financial 3 Year Charts'!$B35,'Input Financials'!#REF!,0),MATCH(AK$14,'Input Financials'!#REF!,0),1,1),0)</f>
        <v>#REF!</v>
      </c>
      <c r="AL16" s="303" t="e">
        <f ca="1">IF(LEN($B16)&gt;0,OFFSET('Input Financials'!#REF!,MATCH('Financial 3 Year Charts'!$B35,'Input Financials'!#REF!,0),MATCH(AL$14,'Input Financials'!#REF!,0),1,1),0)</f>
        <v>#REF!</v>
      </c>
    </row>
    <row r="17" spans="2:38" ht="18" x14ac:dyDescent="0.35">
      <c r="B17" s="302" t="str">
        <f>'Financial 3 Year Charts'!B36</f>
        <v>Gross Profit</v>
      </c>
      <c r="C17" s="303" t="e">
        <f ca="1">IF(LEN($B17)&gt;0,OFFSET('Input Financials'!$F$5,MATCH('Financial 3 Year Charts'!$B36,'Input Financials'!$B$6:$B$22,0),MATCH(C$14,'Input Financials'!#REF!,0),1,1),0)</f>
        <v>#REF!</v>
      </c>
      <c r="D17" s="303" t="e">
        <f ca="1">IF(LEN($B17)&gt;0,OFFSET('Input Financials'!#REF!,MATCH('Financial 3 Year Charts'!$B36,'Input Financials'!#REF!,0),MATCH(D$14,'Input Financials'!#REF!,0),1,1),0)</f>
        <v>#REF!</v>
      </c>
      <c r="E17" s="303" t="e">
        <f ca="1">IF(LEN($B17)&gt;0,OFFSET('Input Financials'!#REF!,MATCH('Financial 3 Year Charts'!$B36,'Input Financials'!#REF!,0),MATCH(E$14,'Input Financials'!#REF!,0),1,1),0)</f>
        <v>#REF!</v>
      </c>
      <c r="F17" s="303" t="e">
        <f ca="1">IF(LEN($B17)&gt;0,OFFSET('Input Financials'!#REF!,MATCH('Financial 3 Year Charts'!$B36,'Input Financials'!#REF!,0),MATCH(F$14,'Input Financials'!#REF!,0),1,1),0)</f>
        <v>#REF!</v>
      </c>
      <c r="G17" s="303" t="e">
        <f ca="1">IF(LEN($B17)&gt;0,OFFSET('Input Financials'!#REF!,MATCH('Financial 3 Year Charts'!$B36,'Input Financials'!#REF!,0),MATCH(G$14,'Input Financials'!#REF!,0),1,1),0)</f>
        <v>#REF!</v>
      </c>
      <c r="H17" s="303" t="e">
        <f ca="1">IF(LEN($B17)&gt;0,OFFSET('Input Financials'!#REF!,MATCH('Financial 3 Year Charts'!$B36,'Input Financials'!#REF!,0),MATCH(H$14,'Input Financials'!#REF!,0),1,1),0)</f>
        <v>#REF!</v>
      </c>
      <c r="I17" s="303" t="e">
        <f ca="1">IF(LEN($B17)&gt;0,OFFSET('Input Financials'!#REF!,MATCH('Financial 3 Year Charts'!$B36,'Input Financials'!#REF!,0),MATCH(I$14,'Input Financials'!#REF!,0),1,1),0)</f>
        <v>#REF!</v>
      </c>
      <c r="J17" s="303" t="e">
        <f ca="1">IF(LEN($B17)&gt;0,OFFSET('Input Financials'!#REF!,MATCH('Financial 3 Year Charts'!$B36,'Input Financials'!#REF!,0),MATCH(J$14,'Input Financials'!#REF!,0),1,1),0)</f>
        <v>#REF!</v>
      </c>
      <c r="K17" s="303" t="e">
        <f ca="1">IF(LEN($B17)&gt;0,OFFSET('Input Financials'!#REF!,MATCH('Financial 3 Year Charts'!$B36,'Input Financials'!#REF!,0),MATCH(K$14,'Input Financials'!#REF!,0),1,1),0)</f>
        <v>#REF!</v>
      </c>
      <c r="L17" s="303" t="e">
        <f ca="1">IF(LEN($B17)&gt;0,OFFSET('Input Financials'!#REF!,MATCH('Financial 3 Year Charts'!$B36,'Input Financials'!#REF!,0),MATCH(L$14,'Input Financials'!#REF!,0),1,1),0)</f>
        <v>#REF!</v>
      </c>
      <c r="M17" s="303" t="e">
        <f ca="1">IF(LEN($B17)&gt;0,OFFSET('Input Financials'!#REF!,MATCH('Financial 3 Year Charts'!$B36,'Input Financials'!#REF!,0),MATCH(M$14,'Input Financials'!#REF!,0),1,1),0)</f>
        <v>#REF!</v>
      </c>
      <c r="N17" s="303" t="e">
        <f ca="1">IF(LEN($B17)&gt;0,OFFSET('Input Financials'!#REF!,MATCH('Financial 3 Year Charts'!$B36,'Input Financials'!#REF!,0),MATCH(N$14,'Input Financials'!#REF!,0),1,1),0)</f>
        <v>#REF!</v>
      </c>
      <c r="O17" s="303" t="e">
        <f ca="1">IF(LEN($B17)&gt;0,OFFSET('Input Financials'!#REF!,MATCH('Financial 3 Year Charts'!$B36,'Input Financials'!#REF!,0),MATCH(O$14,'Input Financials'!#REF!,0),1,1),0)</f>
        <v>#REF!</v>
      </c>
      <c r="P17" s="303" t="e">
        <f ca="1">IF(LEN($B17)&gt;0,OFFSET('Input Financials'!#REF!,MATCH('Financial 3 Year Charts'!$B36,'Input Financials'!#REF!,0),MATCH(P$14,'Input Financials'!#REF!,0),1,1),0)</f>
        <v>#REF!</v>
      </c>
      <c r="Q17" s="303" t="e">
        <f ca="1">IF(LEN($B17)&gt;0,OFFSET('Input Financials'!#REF!,MATCH('Financial 3 Year Charts'!$B36,'Input Financials'!#REF!,0),MATCH(Q$14,'Input Financials'!#REF!,0),1,1),0)</f>
        <v>#REF!</v>
      </c>
      <c r="R17" s="303" t="e">
        <f ca="1">IF(LEN($B17)&gt;0,OFFSET('Input Financials'!#REF!,MATCH('Financial 3 Year Charts'!$B36,'Input Financials'!#REF!,0),MATCH(R$14,'Input Financials'!#REF!,0),1,1),0)</f>
        <v>#REF!</v>
      </c>
      <c r="S17" s="303" t="e">
        <f ca="1">IF(LEN($B17)&gt;0,OFFSET('Input Financials'!#REF!,MATCH('Financial 3 Year Charts'!$B36,'Input Financials'!#REF!,0),MATCH(S$14,'Input Financials'!#REF!,0),1,1),0)</f>
        <v>#REF!</v>
      </c>
      <c r="T17" s="303" t="e">
        <f ca="1">IF(LEN($B17)&gt;0,OFFSET('Input Financials'!#REF!,MATCH('Financial 3 Year Charts'!$B36,'Input Financials'!#REF!,0),MATCH(T$14,'Input Financials'!#REF!,0),1,1),0)</f>
        <v>#REF!</v>
      </c>
      <c r="U17" s="303" t="e">
        <f ca="1">IF(LEN($B17)&gt;0,OFFSET('Input Financials'!#REF!,MATCH('Financial 3 Year Charts'!$B36,'Input Financials'!#REF!,0),MATCH(U$14,'Input Financials'!#REF!,0),1,1),0)</f>
        <v>#REF!</v>
      </c>
      <c r="V17" s="303" t="e">
        <f ca="1">IF(LEN($B17)&gt;0,OFFSET('Input Financials'!#REF!,MATCH('Financial 3 Year Charts'!$B36,'Input Financials'!#REF!,0),MATCH(V$14,'Input Financials'!#REF!,0),1,1),0)</f>
        <v>#REF!</v>
      </c>
      <c r="W17" s="303" t="e">
        <f ca="1">IF(LEN($B17)&gt;0,OFFSET('Input Financials'!#REF!,MATCH('Financial 3 Year Charts'!$B36,'Input Financials'!#REF!,0),MATCH(W$14,'Input Financials'!#REF!,0),1,1),0)</f>
        <v>#REF!</v>
      </c>
      <c r="X17" s="303" t="e">
        <f ca="1">IF(LEN($B17)&gt;0,OFFSET('Input Financials'!#REF!,MATCH('Financial 3 Year Charts'!$B36,'Input Financials'!#REF!,0),MATCH(X$14,'Input Financials'!#REF!,0),1,1),0)</f>
        <v>#REF!</v>
      </c>
      <c r="Y17" s="303" t="e">
        <f ca="1">IF(LEN($B17)&gt;0,OFFSET('Input Financials'!#REF!,MATCH('Financial 3 Year Charts'!$B36,'Input Financials'!#REF!,0),MATCH(Y$14,'Input Financials'!#REF!,0),1,1),0)</f>
        <v>#REF!</v>
      </c>
      <c r="Z17" s="303" t="e">
        <f ca="1">IF(LEN($B17)&gt;0,OFFSET('Input Financials'!#REF!,MATCH('Financial 3 Year Charts'!$B36,'Input Financials'!#REF!,0),MATCH(Z$14,'Input Financials'!#REF!,0),1,1),0)</f>
        <v>#REF!</v>
      </c>
      <c r="AA17" s="303" t="e">
        <f ca="1">IF(LEN($B17)&gt;0,OFFSET('Input Financials'!#REF!,MATCH('Financial 3 Year Charts'!$B36,'Input Financials'!#REF!,0),MATCH(AA$14,'Input Financials'!#REF!,0),1,1),0)</f>
        <v>#REF!</v>
      </c>
      <c r="AB17" s="303" t="e">
        <f ca="1">IF(LEN($B17)&gt;0,OFFSET('Input Financials'!#REF!,MATCH('Financial 3 Year Charts'!$B36,'Input Financials'!#REF!,0),MATCH(AB$14,'Input Financials'!#REF!,0),1,1),0)</f>
        <v>#REF!</v>
      </c>
      <c r="AC17" s="303" t="e">
        <f ca="1">IF(LEN($B17)&gt;0,OFFSET('Input Financials'!#REF!,MATCH('Financial 3 Year Charts'!$B36,'Input Financials'!#REF!,0),MATCH(AC$14,'Input Financials'!#REF!,0),1,1),0)</f>
        <v>#REF!</v>
      </c>
      <c r="AD17" s="303" t="e">
        <f ca="1">IF(LEN($B17)&gt;0,OFFSET('Input Financials'!#REF!,MATCH('Financial 3 Year Charts'!$B36,'Input Financials'!#REF!,0),MATCH(AD$14,'Input Financials'!#REF!,0),1,1),0)</f>
        <v>#REF!</v>
      </c>
      <c r="AE17" s="303" t="e">
        <f ca="1">IF(LEN($B17)&gt;0,OFFSET('Input Financials'!#REF!,MATCH('Financial 3 Year Charts'!$B36,'Input Financials'!#REF!,0),MATCH(AE$14,'Input Financials'!#REF!,0),1,1),0)</f>
        <v>#REF!</v>
      </c>
      <c r="AF17" s="303" t="e">
        <f ca="1">IF(LEN($B17)&gt;0,OFFSET('Input Financials'!#REF!,MATCH('Financial 3 Year Charts'!$B36,'Input Financials'!#REF!,0),MATCH(AF$14,'Input Financials'!#REF!,0),1,1),0)</f>
        <v>#REF!</v>
      </c>
      <c r="AG17" s="303" t="e">
        <f ca="1">IF(LEN($B17)&gt;0,OFFSET('Input Financials'!#REF!,MATCH('Financial 3 Year Charts'!$B36,'Input Financials'!#REF!,0),MATCH(AG$14,'Input Financials'!#REF!,0),1,1),0)</f>
        <v>#REF!</v>
      </c>
      <c r="AH17" s="303" t="e">
        <f ca="1">IF(LEN($B17)&gt;0,OFFSET('Input Financials'!#REF!,MATCH('Financial 3 Year Charts'!$B36,'Input Financials'!#REF!,0),MATCH(AH$14,'Input Financials'!#REF!,0),1,1),0)</f>
        <v>#REF!</v>
      </c>
      <c r="AI17" s="303" t="e">
        <f ca="1">IF(LEN($B17)&gt;0,OFFSET('Input Financials'!#REF!,MATCH('Financial 3 Year Charts'!$B36,'Input Financials'!#REF!,0),MATCH(AI$14,'Input Financials'!#REF!,0),1,1),0)</f>
        <v>#REF!</v>
      </c>
      <c r="AJ17" s="303" t="e">
        <f ca="1">IF(LEN($B17)&gt;0,OFFSET('Input Financials'!#REF!,MATCH('Financial 3 Year Charts'!$B36,'Input Financials'!#REF!,0),MATCH(AJ$14,'Input Financials'!#REF!,0),1,1),0)</f>
        <v>#REF!</v>
      </c>
      <c r="AK17" s="303" t="e">
        <f ca="1">IF(LEN($B17)&gt;0,OFFSET('Input Financials'!#REF!,MATCH('Financial 3 Year Charts'!$B36,'Input Financials'!#REF!,0),MATCH(AK$14,'Input Financials'!#REF!,0),1,1),0)</f>
        <v>#REF!</v>
      </c>
      <c r="AL17" s="303" t="e">
        <f ca="1">IF(LEN($B17)&gt;0,OFFSET('Input Financials'!#REF!,MATCH('Financial 3 Year Charts'!$B36,'Input Financials'!#REF!,0),MATCH(AL$14,'Input Financials'!#REF!,0),1,1),0)</f>
        <v>#REF!</v>
      </c>
    </row>
    <row r="20" spans="2:38" ht="18" x14ac:dyDescent="0.35">
      <c r="C20" s="286">
        <f>DATE('Financial 3 Year Charts'!B61-1,1,1)</f>
        <v>43101</v>
      </c>
      <c r="D20" s="286">
        <f t="shared" ref="D20:Z20" si="26">EOMONTH(C20,0)+1</f>
        <v>43132</v>
      </c>
      <c r="E20" s="286">
        <f t="shared" si="26"/>
        <v>43160</v>
      </c>
      <c r="F20" s="286">
        <f t="shared" si="26"/>
        <v>43191</v>
      </c>
      <c r="G20" s="286">
        <f t="shared" si="26"/>
        <v>43221</v>
      </c>
      <c r="H20" s="286">
        <f t="shared" si="26"/>
        <v>43252</v>
      </c>
      <c r="I20" s="286">
        <f t="shared" si="26"/>
        <v>43282</v>
      </c>
      <c r="J20" s="286">
        <f t="shared" si="26"/>
        <v>43313</v>
      </c>
      <c r="K20" s="286">
        <f t="shared" si="26"/>
        <v>43344</v>
      </c>
      <c r="L20" s="286">
        <f t="shared" si="26"/>
        <v>43374</v>
      </c>
      <c r="M20" s="286">
        <f t="shared" si="26"/>
        <v>43405</v>
      </c>
      <c r="N20" s="286">
        <f t="shared" si="26"/>
        <v>43435</v>
      </c>
      <c r="O20" s="286">
        <f t="shared" si="26"/>
        <v>43466</v>
      </c>
      <c r="P20" s="286">
        <f t="shared" si="26"/>
        <v>43497</v>
      </c>
      <c r="Q20" s="286">
        <f t="shared" si="26"/>
        <v>43525</v>
      </c>
      <c r="R20" s="286">
        <f t="shared" si="26"/>
        <v>43556</v>
      </c>
      <c r="S20" s="286">
        <f t="shared" si="26"/>
        <v>43586</v>
      </c>
      <c r="T20" s="286">
        <f t="shared" si="26"/>
        <v>43617</v>
      </c>
      <c r="U20" s="286">
        <f t="shared" si="26"/>
        <v>43647</v>
      </c>
      <c r="V20" s="286">
        <f t="shared" si="26"/>
        <v>43678</v>
      </c>
      <c r="W20" s="286">
        <f t="shared" si="26"/>
        <v>43709</v>
      </c>
      <c r="X20" s="286">
        <f t="shared" si="26"/>
        <v>43739</v>
      </c>
      <c r="Y20" s="286">
        <f t="shared" si="26"/>
        <v>43770</v>
      </c>
      <c r="Z20" s="286">
        <f t="shared" si="26"/>
        <v>43800</v>
      </c>
      <c r="AA20" s="286">
        <f t="shared" ref="AA20" si="27">EOMONTH(Z20,0)+1</f>
        <v>43831</v>
      </c>
      <c r="AB20" s="286">
        <f t="shared" ref="AB20" si="28">EOMONTH(AA20,0)+1</f>
        <v>43862</v>
      </c>
      <c r="AC20" s="286">
        <f t="shared" ref="AC20" si="29">EOMONTH(AB20,0)+1</f>
        <v>43891</v>
      </c>
      <c r="AD20" s="286">
        <f t="shared" ref="AD20" si="30">EOMONTH(AC20,0)+1</f>
        <v>43922</v>
      </c>
      <c r="AE20" s="286">
        <f t="shared" ref="AE20" si="31">EOMONTH(AD20,0)+1</f>
        <v>43952</v>
      </c>
      <c r="AF20" s="286">
        <f t="shared" ref="AF20" si="32">EOMONTH(AE20,0)+1</f>
        <v>43983</v>
      </c>
      <c r="AG20" s="286">
        <f t="shared" ref="AG20" si="33">EOMONTH(AF20,0)+1</f>
        <v>44013</v>
      </c>
      <c r="AH20" s="286">
        <f t="shared" ref="AH20" si="34">EOMONTH(AG20,0)+1</f>
        <v>44044</v>
      </c>
      <c r="AI20" s="286">
        <f t="shared" ref="AI20" si="35">EOMONTH(AH20,0)+1</f>
        <v>44075</v>
      </c>
      <c r="AJ20" s="286">
        <f t="shared" ref="AJ20" si="36">EOMONTH(AI20,0)+1</f>
        <v>44105</v>
      </c>
      <c r="AK20" s="286">
        <f t="shared" ref="AK20" si="37">EOMONTH(AJ20,0)+1</f>
        <v>44136</v>
      </c>
      <c r="AL20" s="286">
        <f t="shared" ref="AL20" si="38">EOMONTH(AK20,0)+1</f>
        <v>44166</v>
      </c>
    </row>
    <row r="21" spans="2:38" ht="18" x14ac:dyDescent="0.35">
      <c r="B21" s="302" t="str">
        <f>'Financial 3 Year Charts'!$B62</f>
        <v>Actual Monthly Turnover (Total income)</v>
      </c>
      <c r="C21" s="309" t="e">
        <f ca="1">IF(LEN('Financial 3 Year Charts'!$B62)&gt;0,OFFSET('Input Financials'!$F$5,MATCH('Financial 3 Year Charts'!$B62,'Input Financials'!$B$6:$B$22,0),MATCH(C$20,'Input Financials'!$G$5:$CL$5,0),1,1),0)</f>
        <v>#N/A</v>
      </c>
      <c r="D21" s="309" t="e">
        <f ca="1">IF(LEN('Financial 3 Year Charts'!$B62)&gt;0,OFFSET('Input Financials'!$F$5,MATCH('Financial 3 Year Charts'!$B62,'Input Financials'!$B$6:$B$22,0),MATCH(D$20,'Input Financials'!$G$5:$CL$5,0),1,1),0)</f>
        <v>#N/A</v>
      </c>
      <c r="E21" s="309" t="e">
        <f ca="1">IF(LEN('Financial 3 Year Charts'!$B62)&gt;0,OFFSET('Input Financials'!$F$5,MATCH('Financial 3 Year Charts'!$B62,'Input Financials'!$B$6:$B$22,0),MATCH(E$20,'Input Financials'!$G$5:$CL$5,0),1,1),0)</f>
        <v>#N/A</v>
      </c>
      <c r="F21" s="309" t="e">
        <f ca="1">IF(LEN('Financial 3 Year Charts'!$B62)&gt;0,OFFSET('Input Financials'!$F$5,MATCH('Financial 3 Year Charts'!$B62,'Input Financials'!$B$6:$B$22,0),MATCH(F$20,'Input Financials'!$G$5:$CL$5,0),1,1),0)</f>
        <v>#N/A</v>
      </c>
      <c r="G21" s="309" t="e">
        <f ca="1">IF(LEN('Financial 3 Year Charts'!$B62)&gt;0,OFFSET('Input Financials'!$F$5,MATCH('Financial 3 Year Charts'!$B62,'Input Financials'!$B$6:$B$22,0),MATCH(G$20,'Input Financials'!$G$5:$CL$5,0),1,1),0)</f>
        <v>#N/A</v>
      </c>
      <c r="H21" s="309" t="e">
        <f ca="1">IF(LEN('Financial 3 Year Charts'!$B62)&gt;0,OFFSET('Input Financials'!$F$5,MATCH('Financial 3 Year Charts'!$B62,'Input Financials'!$B$6:$B$22,0),MATCH(H$20,'Input Financials'!$G$5:$CL$5,0),1,1),0)</f>
        <v>#N/A</v>
      </c>
      <c r="I21" s="309" t="e">
        <f ca="1">IF(LEN('Financial 3 Year Charts'!$B62)&gt;0,OFFSET('Input Financials'!$F$5,MATCH('Financial 3 Year Charts'!$B62,'Input Financials'!$B$6:$B$22,0),MATCH(I$20,'Input Financials'!$G$5:$CL$5,0),1,1),0)</f>
        <v>#N/A</v>
      </c>
      <c r="J21" s="309" t="e">
        <f ca="1">IF(LEN('Financial 3 Year Charts'!$B62)&gt;0,OFFSET('Input Financials'!$F$5,MATCH('Financial 3 Year Charts'!$B62,'Input Financials'!$B$6:$B$22,0),MATCH(J$20,'Input Financials'!$G$5:$CL$5,0),1,1),0)</f>
        <v>#N/A</v>
      </c>
      <c r="K21" s="309" t="e">
        <f ca="1">IF(LEN('Financial 3 Year Charts'!$B62)&gt;0,OFFSET('Input Financials'!$F$5,MATCH('Financial 3 Year Charts'!$B62,'Input Financials'!$B$6:$B$22,0),MATCH(K$20,'Input Financials'!$G$5:$CL$5,0),1,1),0)</f>
        <v>#N/A</v>
      </c>
      <c r="L21" s="309" t="e">
        <f ca="1">IF(LEN('Financial 3 Year Charts'!$B62)&gt;0,OFFSET('Input Financials'!$F$5,MATCH('Financial 3 Year Charts'!$B62,'Input Financials'!$B$6:$B$22,0),MATCH(L$20,'Input Financials'!$G$5:$CL$5,0),1,1),0)</f>
        <v>#N/A</v>
      </c>
      <c r="M21" s="309" t="e">
        <f ca="1">IF(LEN('Financial 3 Year Charts'!$B62)&gt;0,OFFSET('Input Financials'!$F$5,MATCH('Financial 3 Year Charts'!$B62,'Input Financials'!$B$6:$B$22,0),MATCH(M$20,'Input Financials'!$G$5:$CL$5,0),1,1),0)</f>
        <v>#N/A</v>
      </c>
      <c r="N21" s="309" t="e">
        <f ca="1">IF(LEN('Financial 3 Year Charts'!$B62)&gt;0,OFFSET('Input Financials'!$F$5,MATCH('Financial 3 Year Charts'!$B62,'Input Financials'!$B$6:$B$22,0),MATCH(N$20,'Input Financials'!$G$5:$CL$5,0),1,1),0)</f>
        <v>#N/A</v>
      </c>
      <c r="O21" s="309" t="e">
        <f ca="1">IF(LEN('Financial 3 Year Charts'!$B62)&gt;0,OFFSET('Input Financials'!$F$5,MATCH('Financial 3 Year Charts'!$B62,'Input Financials'!$B$6:$B$22,0),MATCH(O$20,'Input Financials'!$G$5:$CL$5,0),1,1),0)</f>
        <v>#N/A</v>
      </c>
      <c r="P21" s="309" t="e">
        <f ca="1">IF(LEN('Financial 3 Year Charts'!$B62)&gt;0,OFFSET('Input Financials'!$F$5,MATCH('Financial 3 Year Charts'!$B62,'Input Financials'!$B$6:$B$22,0),MATCH(P$20,'Input Financials'!$G$5:$CL$5,0),1,1),0)</f>
        <v>#N/A</v>
      </c>
      <c r="Q21" s="309" t="e">
        <f ca="1">IF(LEN('Financial 3 Year Charts'!$B62)&gt;0,OFFSET('Input Financials'!$F$5,MATCH('Financial 3 Year Charts'!$B62,'Input Financials'!$B$6:$B$22,0),MATCH(Q$20,'Input Financials'!$G$5:$CL$5,0),1,1),0)</f>
        <v>#N/A</v>
      </c>
      <c r="R21" s="309" t="e">
        <f ca="1">IF(LEN('Financial 3 Year Charts'!$B62)&gt;0,OFFSET('Input Financials'!$F$5,MATCH('Financial 3 Year Charts'!$B62,'Input Financials'!$B$6:$B$22,0),MATCH(R$20,'Input Financials'!$G$5:$CL$5,0),1,1),0)</f>
        <v>#N/A</v>
      </c>
      <c r="S21" s="309" t="e">
        <f ca="1">IF(LEN('Financial 3 Year Charts'!$B62)&gt;0,OFFSET('Input Financials'!$F$5,MATCH('Financial 3 Year Charts'!$B62,'Input Financials'!$B$6:$B$22,0),MATCH(S$20,'Input Financials'!$G$5:$CL$5,0),1,1),0)</f>
        <v>#N/A</v>
      </c>
      <c r="T21" s="309" t="e">
        <f ca="1">IF(LEN('Financial 3 Year Charts'!$B62)&gt;0,OFFSET('Input Financials'!$F$5,MATCH('Financial 3 Year Charts'!$B62,'Input Financials'!$B$6:$B$22,0),MATCH(T$20,'Input Financials'!$G$5:$CL$5,0),1,1),0)</f>
        <v>#N/A</v>
      </c>
      <c r="U21" s="309" t="e">
        <f ca="1">IF(LEN('Financial 3 Year Charts'!$B62)&gt;0,OFFSET('Input Financials'!$F$5,MATCH('Financial 3 Year Charts'!$B62,'Input Financials'!$B$6:$B$22,0),MATCH(U$20,'Input Financials'!$G$5:$CL$5,0),1,1),0)</f>
        <v>#N/A</v>
      </c>
      <c r="V21" s="309" t="e">
        <f ca="1">IF(LEN('Financial 3 Year Charts'!$B62)&gt;0,OFFSET('Input Financials'!$F$5,MATCH('Financial 3 Year Charts'!$B62,'Input Financials'!$B$6:$B$22,0),MATCH(V$20,'Input Financials'!$G$5:$CL$5,0),1,1),0)</f>
        <v>#N/A</v>
      </c>
      <c r="W21" s="309" t="e">
        <f ca="1">IF(LEN('Financial 3 Year Charts'!$B62)&gt;0,OFFSET('Input Financials'!$F$5,MATCH('Financial 3 Year Charts'!$B62,'Input Financials'!$B$6:$B$22,0),MATCH(W$20,'Input Financials'!$G$5:$CL$5,0),1,1),0)</f>
        <v>#N/A</v>
      </c>
      <c r="X21" s="309" t="e">
        <f ca="1">IF(LEN('Financial 3 Year Charts'!$B62)&gt;0,OFFSET('Input Financials'!$F$5,MATCH('Financial 3 Year Charts'!$B62,'Input Financials'!$B$6:$B$22,0),MATCH(X$20,'Input Financials'!$G$5:$CL$5,0),1,1),0)</f>
        <v>#N/A</v>
      </c>
      <c r="Y21" s="309" t="e">
        <f ca="1">IF(LEN('Financial 3 Year Charts'!$B62)&gt;0,OFFSET('Input Financials'!$F$5,MATCH('Financial 3 Year Charts'!$B62,'Input Financials'!$B$6:$B$22,0),MATCH(Y$20,'Input Financials'!$G$5:$CL$5,0),1,1),0)</f>
        <v>#N/A</v>
      </c>
      <c r="Z21" s="309" t="e">
        <f ca="1">IF(LEN('Financial 3 Year Charts'!$B62)&gt;0,OFFSET('Input Financials'!$F$5,MATCH('Financial 3 Year Charts'!$B62,'Input Financials'!$B$6:$B$22,0),MATCH(Z$20,'Input Financials'!$G$5:$CL$5,0),1,1),0)</f>
        <v>#N/A</v>
      </c>
      <c r="AA21" s="309" t="e">
        <f ca="1">IF(LEN('Financial 3 Year Charts'!$B62)&gt;0,OFFSET('Input Financials'!$F$5,MATCH('Financial 3 Year Charts'!$B62,'Input Financials'!$B$6:$B$22,0),MATCH(AA$20,'Input Financials'!$G$5:$CL$5,0),1,1),0)</f>
        <v>#N/A</v>
      </c>
      <c r="AB21" s="309" t="e">
        <f ca="1">IF(LEN('Financial 3 Year Charts'!$B62)&gt;0,OFFSET('Input Financials'!$F$5,MATCH('Financial 3 Year Charts'!$B62,'Input Financials'!$B$6:$B$22,0),MATCH(AB$20,'Input Financials'!$G$5:$CL$5,0),1,1),0)</f>
        <v>#N/A</v>
      </c>
      <c r="AC21" s="309" t="e">
        <f ca="1">IF(LEN('Financial 3 Year Charts'!$B62)&gt;0,OFFSET('Input Financials'!$F$5,MATCH('Financial 3 Year Charts'!$B62,'Input Financials'!$B$6:$B$22,0),MATCH(AC$20,'Input Financials'!$G$5:$CL$5,0),1,1),0)</f>
        <v>#N/A</v>
      </c>
      <c r="AD21" s="309" t="e">
        <f ca="1">IF(LEN('Financial 3 Year Charts'!$B62)&gt;0,OFFSET('Input Financials'!$F$5,MATCH('Financial 3 Year Charts'!$B62,'Input Financials'!$B$6:$B$22,0),MATCH(AD$20,'Input Financials'!$G$5:$CL$5,0),1,1),0)</f>
        <v>#N/A</v>
      </c>
      <c r="AE21" s="309" t="e">
        <f ca="1">IF(LEN('Financial 3 Year Charts'!$B62)&gt;0,OFFSET('Input Financials'!$F$5,MATCH('Financial 3 Year Charts'!$B62,'Input Financials'!$B$6:$B$22,0),MATCH(AE$20,'Input Financials'!$G$5:$CL$5,0),1,1),0)</f>
        <v>#N/A</v>
      </c>
      <c r="AF21" s="309" t="e">
        <f ca="1">IF(LEN('Financial 3 Year Charts'!$B62)&gt;0,OFFSET('Input Financials'!$F$5,MATCH('Financial 3 Year Charts'!$B62,'Input Financials'!$B$6:$B$22,0),MATCH(AF$20,'Input Financials'!$G$5:$CL$5,0),1,1),0)</f>
        <v>#N/A</v>
      </c>
      <c r="AG21" s="309" t="e">
        <f ca="1">IF(LEN('Financial 3 Year Charts'!$B62)&gt;0,OFFSET('Input Financials'!$F$5,MATCH('Financial 3 Year Charts'!$B62,'Input Financials'!$B$6:$B$22,0),MATCH(AG$20,'Input Financials'!$G$5:$CL$5,0),1,1),0)</f>
        <v>#N/A</v>
      </c>
      <c r="AH21" s="309" t="e">
        <f ca="1">IF(LEN('Financial 3 Year Charts'!$B62)&gt;0,OFFSET('Input Financials'!$F$5,MATCH('Financial 3 Year Charts'!$B62,'Input Financials'!$B$6:$B$22,0),MATCH(AH$20,'Input Financials'!$G$5:$CL$5,0),1,1),0)</f>
        <v>#N/A</v>
      </c>
      <c r="AI21" s="309" t="e">
        <f ca="1">IF(LEN('Financial 3 Year Charts'!$B62)&gt;0,OFFSET('Input Financials'!$F$5,MATCH('Financial 3 Year Charts'!$B62,'Input Financials'!$B$6:$B$22,0),MATCH(AI$20,'Input Financials'!$G$5:$CL$5,0),1,1),0)</f>
        <v>#N/A</v>
      </c>
      <c r="AJ21" s="309" t="e">
        <f ca="1">IF(LEN('Financial 3 Year Charts'!$B62)&gt;0,OFFSET('Input Financials'!$F$5,MATCH('Financial 3 Year Charts'!$B62,'Input Financials'!$B$6:$B$22,0),MATCH(AJ$20,'Input Financials'!$G$5:$CL$5,0),1,1),0)</f>
        <v>#N/A</v>
      </c>
      <c r="AK21" s="309" t="e">
        <f ca="1">IF(LEN('Financial 3 Year Charts'!$B62)&gt;0,OFFSET('Input Financials'!$F$5,MATCH('Financial 3 Year Charts'!$B62,'Input Financials'!$B$6:$B$22,0),MATCH(AK$20,'Input Financials'!$G$5:$CL$5,0),1,1),0)</f>
        <v>#N/A</v>
      </c>
      <c r="AL21" s="309" t="e">
        <f ca="1">IF(LEN('Financial 3 Year Charts'!$B62)&gt;0,OFFSET('Input Financials'!$F$5,MATCH('Financial 3 Year Charts'!$B62,'Input Financials'!$B$6:$B$22,0),MATCH(AL$20,'Input Financials'!$G$5:$CL$5,0),1,1),0)</f>
        <v>#N/A</v>
      </c>
    </row>
    <row r="22" spans="2:38" ht="18" x14ac:dyDescent="0.35">
      <c r="B22" s="302" t="str">
        <f>'Financial 3 Year Charts'!$B63</f>
        <v>Forecasted Monthly Turnover</v>
      </c>
      <c r="C22" s="309">
        <f ca="1">IF(LEN('Financial 3 Year Charts'!$B63)&gt;0,OFFSET('Input Financials'!$F$5,MATCH('Financial 3 Year Charts'!$B63,'Input Financials'!$B$6:$B$22,0),MATCH(C$20,'Input Financials'!$G$5:$CL$5,0),1,1),0)</f>
        <v>0</v>
      </c>
      <c r="D22" s="309">
        <f ca="1">IF(LEN('Financial 3 Year Charts'!$B63)&gt;0,OFFSET('Input Financials'!$F$5,MATCH('Financial 3 Year Charts'!$B63,'Input Financials'!$B$6:$B$22,0),MATCH(D$20,'Input Financials'!$G$5:$CL$5,0),1,1),0)</f>
        <v>0</v>
      </c>
      <c r="E22" s="309">
        <f ca="1">IF(LEN('Financial 3 Year Charts'!$B63)&gt;0,OFFSET('Input Financials'!$F$5,MATCH('Financial 3 Year Charts'!$B63,'Input Financials'!$B$6:$B$22,0),MATCH(E$20,'Input Financials'!$G$5:$CL$5,0),1,1),0)</f>
        <v>0</v>
      </c>
      <c r="F22" s="309">
        <f ca="1">IF(LEN('Financial 3 Year Charts'!$B63)&gt;0,OFFSET('Input Financials'!$F$5,MATCH('Financial 3 Year Charts'!$B63,'Input Financials'!$B$6:$B$22,0),MATCH(F$20,'Input Financials'!$G$5:$CL$5,0),1,1),0)</f>
        <v>0</v>
      </c>
      <c r="G22" s="309">
        <f ca="1">IF(LEN('Financial 3 Year Charts'!$B63)&gt;0,OFFSET('Input Financials'!$F$5,MATCH('Financial 3 Year Charts'!$B63,'Input Financials'!$B$6:$B$22,0),MATCH(G$20,'Input Financials'!$G$5:$CL$5,0),1,1),0)</f>
        <v>0</v>
      </c>
      <c r="H22" s="309">
        <f ca="1">IF(LEN('Financial 3 Year Charts'!$B63)&gt;0,OFFSET('Input Financials'!$F$5,MATCH('Financial 3 Year Charts'!$B63,'Input Financials'!$B$6:$B$22,0),MATCH(H$20,'Input Financials'!$G$5:$CL$5,0),1,1),0)</f>
        <v>0</v>
      </c>
      <c r="I22" s="309">
        <f ca="1">IF(LEN('Financial 3 Year Charts'!$B63)&gt;0,OFFSET('Input Financials'!$F$5,MATCH('Financial 3 Year Charts'!$B63,'Input Financials'!$B$6:$B$22,0),MATCH(I$20,'Input Financials'!$G$5:$CL$5,0),1,1),0)</f>
        <v>0</v>
      </c>
      <c r="J22" s="309">
        <f ca="1">IF(LEN('Financial 3 Year Charts'!$B63)&gt;0,OFFSET('Input Financials'!$F$5,MATCH('Financial 3 Year Charts'!$B63,'Input Financials'!$B$6:$B$22,0),MATCH(J$20,'Input Financials'!$G$5:$CL$5,0),1,1),0)</f>
        <v>0</v>
      </c>
      <c r="K22" s="309">
        <f ca="1">IF(LEN('Financial 3 Year Charts'!$B63)&gt;0,OFFSET('Input Financials'!$F$5,MATCH('Financial 3 Year Charts'!$B63,'Input Financials'!$B$6:$B$22,0),MATCH(K$20,'Input Financials'!$G$5:$CL$5,0),1,1),0)</f>
        <v>0</v>
      </c>
      <c r="L22" s="309">
        <f ca="1">IF(LEN('Financial 3 Year Charts'!$B63)&gt;0,OFFSET('Input Financials'!$F$5,MATCH('Financial 3 Year Charts'!$B63,'Input Financials'!$B$6:$B$22,0),MATCH(L$20,'Input Financials'!$G$5:$CL$5,0),1,1),0)</f>
        <v>0</v>
      </c>
      <c r="M22" s="309">
        <f ca="1">IF(LEN('Financial 3 Year Charts'!$B63)&gt;0,OFFSET('Input Financials'!$F$5,MATCH('Financial 3 Year Charts'!$B63,'Input Financials'!$B$6:$B$22,0),MATCH(M$20,'Input Financials'!$G$5:$CL$5,0),1,1),0)</f>
        <v>0</v>
      </c>
      <c r="N22" s="309">
        <f ca="1">IF(LEN('Financial 3 Year Charts'!$B63)&gt;0,OFFSET('Input Financials'!$F$5,MATCH('Financial 3 Year Charts'!$B63,'Input Financials'!$B$6:$B$22,0),MATCH(N$20,'Input Financials'!$G$5:$CL$5,0),1,1),0)</f>
        <v>0</v>
      </c>
      <c r="O22" s="309">
        <f ca="1">IF(LEN('Financial 3 Year Charts'!$B63)&gt;0,OFFSET('Input Financials'!$F$5,MATCH('Financial 3 Year Charts'!$B63,'Input Financials'!$B$6:$B$22,0),MATCH(O$20,'Input Financials'!$G$5:$CL$5,0),1,1),0)</f>
        <v>0</v>
      </c>
      <c r="P22" s="309">
        <f ca="1">IF(LEN('Financial 3 Year Charts'!$B63)&gt;0,OFFSET('Input Financials'!$F$5,MATCH('Financial 3 Year Charts'!$B63,'Input Financials'!$B$6:$B$22,0),MATCH(P$20,'Input Financials'!$G$5:$CL$5,0),1,1),0)</f>
        <v>0</v>
      </c>
      <c r="Q22" s="309">
        <f ca="1">IF(LEN('Financial 3 Year Charts'!$B63)&gt;0,OFFSET('Input Financials'!$F$5,MATCH('Financial 3 Year Charts'!$B63,'Input Financials'!$B$6:$B$22,0),MATCH(Q$20,'Input Financials'!$G$5:$CL$5,0),1,1),0)</f>
        <v>0</v>
      </c>
      <c r="R22" s="309">
        <f ca="1">IF(LEN('Financial 3 Year Charts'!$B63)&gt;0,OFFSET('Input Financials'!$F$5,MATCH('Financial 3 Year Charts'!$B63,'Input Financials'!$B$6:$B$22,0),MATCH(R$20,'Input Financials'!$G$5:$CL$5,0),1,1),0)</f>
        <v>0</v>
      </c>
      <c r="S22" s="309">
        <f ca="1">IF(LEN('Financial 3 Year Charts'!$B63)&gt;0,OFFSET('Input Financials'!$F$5,MATCH('Financial 3 Year Charts'!$B63,'Input Financials'!$B$6:$B$22,0),MATCH(S$20,'Input Financials'!$G$5:$CL$5,0),1,1),0)</f>
        <v>0</v>
      </c>
      <c r="T22" s="309">
        <f ca="1">IF(LEN('Financial 3 Year Charts'!$B63)&gt;0,OFFSET('Input Financials'!$F$5,MATCH('Financial 3 Year Charts'!$B63,'Input Financials'!$B$6:$B$22,0),MATCH(T$20,'Input Financials'!$G$5:$CL$5,0),1,1),0)</f>
        <v>0</v>
      </c>
      <c r="U22" s="309">
        <f ca="1">IF(LEN('Financial 3 Year Charts'!$B63)&gt;0,OFFSET('Input Financials'!$F$5,MATCH('Financial 3 Year Charts'!$B63,'Input Financials'!$B$6:$B$22,0),MATCH(U$20,'Input Financials'!$G$5:$CL$5,0),1,1),0)</f>
        <v>0</v>
      </c>
      <c r="V22" s="309">
        <f ca="1">IF(LEN('Financial 3 Year Charts'!$B63)&gt;0,OFFSET('Input Financials'!$F$5,MATCH('Financial 3 Year Charts'!$B63,'Input Financials'!$B$6:$B$22,0),MATCH(V$20,'Input Financials'!$G$5:$CL$5,0),1,1),0)</f>
        <v>0</v>
      </c>
      <c r="W22" s="309">
        <f ca="1">IF(LEN('Financial 3 Year Charts'!$B63)&gt;0,OFFSET('Input Financials'!$F$5,MATCH('Financial 3 Year Charts'!$B63,'Input Financials'!$B$6:$B$22,0),MATCH(W$20,'Input Financials'!$G$5:$CL$5,0),1,1),0)</f>
        <v>0</v>
      </c>
      <c r="X22" s="309">
        <f ca="1">IF(LEN('Financial 3 Year Charts'!$B63)&gt;0,OFFSET('Input Financials'!$F$5,MATCH('Financial 3 Year Charts'!$B63,'Input Financials'!$B$6:$B$22,0),MATCH(X$20,'Input Financials'!$G$5:$CL$5,0),1,1),0)</f>
        <v>0</v>
      </c>
      <c r="Y22" s="309">
        <f ca="1">IF(LEN('Financial 3 Year Charts'!$B63)&gt;0,OFFSET('Input Financials'!$F$5,MATCH('Financial 3 Year Charts'!$B63,'Input Financials'!$B$6:$B$22,0),MATCH(Y$20,'Input Financials'!$G$5:$CL$5,0),1,1),0)</f>
        <v>0</v>
      </c>
      <c r="Z22" s="309">
        <f ca="1">IF(LEN('Financial 3 Year Charts'!$B63)&gt;0,OFFSET('Input Financials'!$F$5,MATCH('Financial 3 Year Charts'!$B63,'Input Financials'!$B$6:$B$22,0),MATCH(Z$20,'Input Financials'!$G$5:$CL$5,0),1,1),0)</f>
        <v>0</v>
      </c>
      <c r="AA22" s="309">
        <f ca="1">IF(LEN('Financial 3 Year Charts'!$B63)&gt;0,OFFSET('Input Financials'!$F$5,MATCH('Financial 3 Year Charts'!$B63,'Input Financials'!$B$6:$B$22,0),MATCH(AA$20,'Input Financials'!$G$5:$CL$5,0),1,1),0)</f>
        <v>0</v>
      </c>
      <c r="AB22" s="309">
        <f ca="1">IF(LEN('Financial 3 Year Charts'!$B63)&gt;0,OFFSET('Input Financials'!$F$5,MATCH('Financial 3 Year Charts'!$B63,'Input Financials'!$B$6:$B$22,0),MATCH(AB$20,'Input Financials'!$G$5:$CL$5,0),1,1),0)</f>
        <v>0</v>
      </c>
      <c r="AC22" s="309">
        <f ca="1">IF(LEN('Financial 3 Year Charts'!$B63)&gt;0,OFFSET('Input Financials'!$F$5,MATCH('Financial 3 Year Charts'!$B63,'Input Financials'!$B$6:$B$22,0),MATCH(AC$20,'Input Financials'!$G$5:$CL$5,0),1,1),0)</f>
        <v>0</v>
      </c>
      <c r="AD22" s="309">
        <f ca="1">IF(LEN('Financial 3 Year Charts'!$B63)&gt;0,OFFSET('Input Financials'!$F$5,MATCH('Financial 3 Year Charts'!$B63,'Input Financials'!$B$6:$B$22,0),MATCH(AD$20,'Input Financials'!$G$5:$CL$5,0),1,1),0)</f>
        <v>0</v>
      </c>
      <c r="AE22" s="309">
        <f ca="1">IF(LEN('Financial 3 Year Charts'!$B63)&gt;0,OFFSET('Input Financials'!$F$5,MATCH('Financial 3 Year Charts'!$B63,'Input Financials'!$B$6:$B$22,0),MATCH(AE$20,'Input Financials'!$G$5:$CL$5,0),1,1),0)</f>
        <v>0</v>
      </c>
      <c r="AF22" s="309">
        <f ca="1">IF(LEN('Financial 3 Year Charts'!$B63)&gt;0,OFFSET('Input Financials'!$F$5,MATCH('Financial 3 Year Charts'!$B63,'Input Financials'!$B$6:$B$22,0),MATCH(AF$20,'Input Financials'!$G$5:$CL$5,0),1,1),0)</f>
        <v>0</v>
      </c>
      <c r="AG22" s="309">
        <f ca="1">IF(LEN('Financial 3 Year Charts'!$B63)&gt;0,OFFSET('Input Financials'!$F$5,MATCH('Financial 3 Year Charts'!$B63,'Input Financials'!$B$6:$B$22,0),MATCH(AG$20,'Input Financials'!$G$5:$CL$5,0),1,1),0)</f>
        <v>0</v>
      </c>
      <c r="AH22" s="309">
        <f ca="1">IF(LEN('Financial 3 Year Charts'!$B63)&gt;0,OFFSET('Input Financials'!$F$5,MATCH('Financial 3 Year Charts'!$B63,'Input Financials'!$B$6:$B$22,0),MATCH(AH$20,'Input Financials'!$G$5:$CL$5,0),1,1),0)</f>
        <v>0</v>
      </c>
      <c r="AI22" s="309">
        <f ca="1">IF(LEN('Financial 3 Year Charts'!$B63)&gt;0,OFFSET('Input Financials'!$F$5,MATCH('Financial 3 Year Charts'!$B63,'Input Financials'!$B$6:$B$22,0),MATCH(AI$20,'Input Financials'!$G$5:$CL$5,0),1,1),0)</f>
        <v>0</v>
      </c>
      <c r="AJ22" s="309">
        <f ca="1">IF(LEN('Financial 3 Year Charts'!$B63)&gt;0,OFFSET('Input Financials'!$F$5,MATCH('Financial 3 Year Charts'!$B63,'Input Financials'!$B$6:$B$22,0),MATCH(AJ$20,'Input Financials'!$G$5:$CL$5,0),1,1),0)</f>
        <v>0</v>
      </c>
      <c r="AK22" s="309">
        <f ca="1">IF(LEN('Financial 3 Year Charts'!$B63)&gt;0,OFFSET('Input Financials'!$F$5,MATCH('Financial 3 Year Charts'!$B63,'Input Financials'!$B$6:$B$22,0),MATCH(AK$20,'Input Financials'!$G$5:$CL$5,0),1,1),0)</f>
        <v>0</v>
      </c>
      <c r="AL22" s="309">
        <f ca="1">IF(LEN('Financial 3 Year Charts'!$B63)&gt;0,OFFSET('Input Financials'!$F$5,MATCH('Financial 3 Year Charts'!$B63,'Input Financials'!$B$6:$B$22,0),MATCH(AL$20,'Input Financials'!$G$5:$CL$5,0),1,1),0)</f>
        <v>0</v>
      </c>
    </row>
    <row r="23" spans="2:38" ht="18" x14ac:dyDescent="0.35">
      <c r="B23" s="302" t="str">
        <f>'Financial 3 Year Charts'!$B64</f>
        <v>Cost of Sales (total cost of sales)</v>
      </c>
      <c r="C23" s="309" t="e">
        <f ca="1">IF(LEN('Financial 3 Year Charts'!$B64)&gt;0,OFFSET('Input Financials'!$F$5,MATCH('Financial 3 Year Charts'!$B64,'Input Financials'!$B$6:$B$22,0),MATCH(C$20,'Input Financials'!$G$5:$CL$5,0),1,1),0)</f>
        <v>#N/A</v>
      </c>
      <c r="D23" s="309" t="e">
        <f ca="1">IF(LEN('Financial 3 Year Charts'!$B64)&gt;0,OFFSET('Input Financials'!$F$5,MATCH('Financial 3 Year Charts'!$B64,'Input Financials'!$B$6:$B$22,0),MATCH(D$20,'Input Financials'!$G$5:$CL$5,0),1,1),0)</f>
        <v>#N/A</v>
      </c>
      <c r="E23" s="309" t="e">
        <f ca="1">IF(LEN('Financial 3 Year Charts'!$B64)&gt;0,OFFSET('Input Financials'!$F$5,MATCH('Financial 3 Year Charts'!$B64,'Input Financials'!$B$6:$B$22,0),MATCH(E$20,'Input Financials'!$G$5:$CL$5,0),1,1),0)</f>
        <v>#N/A</v>
      </c>
      <c r="F23" s="309" t="e">
        <f ca="1">IF(LEN('Financial 3 Year Charts'!$B64)&gt;0,OFFSET('Input Financials'!$F$5,MATCH('Financial 3 Year Charts'!$B64,'Input Financials'!$B$6:$B$22,0),MATCH(F$20,'Input Financials'!$G$5:$CL$5,0),1,1),0)</f>
        <v>#N/A</v>
      </c>
      <c r="G23" s="309" t="e">
        <f ca="1">IF(LEN('Financial 3 Year Charts'!$B64)&gt;0,OFFSET('Input Financials'!$F$5,MATCH('Financial 3 Year Charts'!$B64,'Input Financials'!$B$6:$B$22,0),MATCH(G$20,'Input Financials'!$G$5:$CL$5,0),1,1),0)</f>
        <v>#N/A</v>
      </c>
      <c r="H23" s="309" t="e">
        <f ca="1">IF(LEN('Financial 3 Year Charts'!$B64)&gt;0,OFFSET('Input Financials'!$F$5,MATCH('Financial 3 Year Charts'!$B64,'Input Financials'!$B$6:$B$22,0),MATCH(H$20,'Input Financials'!$G$5:$CL$5,0),1,1),0)</f>
        <v>#N/A</v>
      </c>
      <c r="I23" s="309" t="e">
        <f ca="1">IF(LEN('Financial 3 Year Charts'!$B64)&gt;0,OFFSET('Input Financials'!$F$5,MATCH('Financial 3 Year Charts'!$B64,'Input Financials'!$B$6:$B$22,0),MATCH(I$20,'Input Financials'!$G$5:$CL$5,0),1,1),0)</f>
        <v>#N/A</v>
      </c>
      <c r="J23" s="309" t="e">
        <f ca="1">IF(LEN('Financial 3 Year Charts'!$B64)&gt;0,OFFSET('Input Financials'!$F$5,MATCH('Financial 3 Year Charts'!$B64,'Input Financials'!$B$6:$B$22,0),MATCH(J$20,'Input Financials'!$G$5:$CL$5,0),1,1),0)</f>
        <v>#N/A</v>
      </c>
      <c r="K23" s="309" t="e">
        <f ca="1">IF(LEN('Financial 3 Year Charts'!$B64)&gt;0,OFFSET('Input Financials'!$F$5,MATCH('Financial 3 Year Charts'!$B64,'Input Financials'!$B$6:$B$22,0),MATCH(K$20,'Input Financials'!$G$5:$CL$5,0),1,1),0)</f>
        <v>#N/A</v>
      </c>
      <c r="L23" s="309" t="e">
        <f ca="1">IF(LEN('Financial 3 Year Charts'!$B64)&gt;0,OFFSET('Input Financials'!$F$5,MATCH('Financial 3 Year Charts'!$B64,'Input Financials'!$B$6:$B$22,0),MATCH(L$20,'Input Financials'!$G$5:$CL$5,0),1,1),0)</f>
        <v>#N/A</v>
      </c>
      <c r="M23" s="309" t="e">
        <f ca="1">IF(LEN('Financial 3 Year Charts'!$B64)&gt;0,OFFSET('Input Financials'!$F$5,MATCH('Financial 3 Year Charts'!$B64,'Input Financials'!$B$6:$B$22,0),MATCH(M$20,'Input Financials'!$G$5:$CL$5,0),1,1),0)</f>
        <v>#N/A</v>
      </c>
      <c r="N23" s="309" t="e">
        <f ca="1">IF(LEN('Financial 3 Year Charts'!$B64)&gt;0,OFFSET('Input Financials'!$F$5,MATCH('Financial 3 Year Charts'!$B64,'Input Financials'!$B$6:$B$22,0),MATCH(N$20,'Input Financials'!$G$5:$CL$5,0),1,1),0)</f>
        <v>#N/A</v>
      </c>
      <c r="O23" s="309" t="e">
        <f ca="1">IF(LEN('Financial 3 Year Charts'!$B64)&gt;0,OFFSET('Input Financials'!$F$5,MATCH('Financial 3 Year Charts'!$B64,'Input Financials'!$B$6:$B$22,0),MATCH(O$20,'Input Financials'!$G$5:$CL$5,0),1,1),0)</f>
        <v>#N/A</v>
      </c>
      <c r="P23" s="309" t="e">
        <f ca="1">IF(LEN('Financial 3 Year Charts'!$B64)&gt;0,OFFSET('Input Financials'!$F$5,MATCH('Financial 3 Year Charts'!$B64,'Input Financials'!$B$6:$B$22,0),MATCH(P$20,'Input Financials'!$G$5:$CL$5,0),1,1),0)</f>
        <v>#N/A</v>
      </c>
      <c r="Q23" s="309" t="e">
        <f ca="1">IF(LEN('Financial 3 Year Charts'!$B64)&gt;0,OFFSET('Input Financials'!$F$5,MATCH('Financial 3 Year Charts'!$B64,'Input Financials'!$B$6:$B$22,0),MATCH(Q$20,'Input Financials'!$G$5:$CL$5,0),1,1),0)</f>
        <v>#N/A</v>
      </c>
      <c r="R23" s="309" t="e">
        <f ca="1">IF(LEN('Financial 3 Year Charts'!$B64)&gt;0,OFFSET('Input Financials'!$F$5,MATCH('Financial 3 Year Charts'!$B64,'Input Financials'!$B$6:$B$22,0),MATCH(R$20,'Input Financials'!$G$5:$CL$5,0),1,1),0)</f>
        <v>#N/A</v>
      </c>
      <c r="S23" s="309" t="e">
        <f ca="1">IF(LEN('Financial 3 Year Charts'!$B64)&gt;0,OFFSET('Input Financials'!$F$5,MATCH('Financial 3 Year Charts'!$B64,'Input Financials'!$B$6:$B$22,0),MATCH(S$20,'Input Financials'!$G$5:$CL$5,0),1,1),0)</f>
        <v>#N/A</v>
      </c>
      <c r="T23" s="309" t="e">
        <f ca="1">IF(LEN('Financial 3 Year Charts'!$B64)&gt;0,OFFSET('Input Financials'!$F$5,MATCH('Financial 3 Year Charts'!$B64,'Input Financials'!$B$6:$B$22,0),MATCH(T$20,'Input Financials'!$G$5:$CL$5,0),1,1),0)</f>
        <v>#N/A</v>
      </c>
      <c r="U23" s="309" t="e">
        <f ca="1">IF(LEN('Financial 3 Year Charts'!$B64)&gt;0,OFFSET('Input Financials'!$F$5,MATCH('Financial 3 Year Charts'!$B64,'Input Financials'!$B$6:$B$22,0),MATCH(U$20,'Input Financials'!$G$5:$CL$5,0),1,1),0)</f>
        <v>#N/A</v>
      </c>
      <c r="V23" s="309" t="e">
        <f ca="1">IF(LEN('Financial 3 Year Charts'!$B64)&gt;0,OFFSET('Input Financials'!$F$5,MATCH('Financial 3 Year Charts'!$B64,'Input Financials'!$B$6:$B$22,0),MATCH(V$20,'Input Financials'!$G$5:$CL$5,0),1,1),0)</f>
        <v>#N/A</v>
      </c>
      <c r="W23" s="309" t="e">
        <f ca="1">IF(LEN('Financial 3 Year Charts'!$B64)&gt;0,OFFSET('Input Financials'!$F$5,MATCH('Financial 3 Year Charts'!$B64,'Input Financials'!$B$6:$B$22,0),MATCH(W$20,'Input Financials'!$G$5:$CL$5,0),1,1),0)</f>
        <v>#N/A</v>
      </c>
      <c r="X23" s="309" t="e">
        <f ca="1">IF(LEN('Financial 3 Year Charts'!$B64)&gt;0,OFFSET('Input Financials'!$F$5,MATCH('Financial 3 Year Charts'!$B64,'Input Financials'!$B$6:$B$22,0),MATCH(X$20,'Input Financials'!$G$5:$CL$5,0),1,1),0)</f>
        <v>#N/A</v>
      </c>
      <c r="Y23" s="309" t="e">
        <f ca="1">IF(LEN('Financial 3 Year Charts'!$B64)&gt;0,OFFSET('Input Financials'!$F$5,MATCH('Financial 3 Year Charts'!$B64,'Input Financials'!$B$6:$B$22,0),MATCH(Y$20,'Input Financials'!$G$5:$CL$5,0),1,1),0)</f>
        <v>#N/A</v>
      </c>
      <c r="Z23" s="309" t="e">
        <f ca="1">IF(LEN('Financial 3 Year Charts'!$B64)&gt;0,OFFSET('Input Financials'!$F$5,MATCH('Financial 3 Year Charts'!$B64,'Input Financials'!$B$6:$B$22,0),MATCH(Z$20,'Input Financials'!$G$5:$CL$5,0),1,1),0)</f>
        <v>#N/A</v>
      </c>
      <c r="AA23" s="309" t="e">
        <f ca="1">IF(LEN('Financial 3 Year Charts'!$B64)&gt;0,OFFSET('Input Financials'!$F$5,MATCH('Financial 3 Year Charts'!$B64,'Input Financials'!$B$6:$B$22,0),MATCH(AA$20,'Input Financials'!$G$5:$CL$5,0),1,1),0)</f>
        <v>#N/A</v>
      </c>
      <c r="AB23" s="309" t="e">
        <f ca="1">IF(LEN('Financial 3 Year Charts'!$B64)&gt;0,OFFSET('Input Financials'!$F$5,MATCH('Financial 3 Year Charts'!$B64,'Input Financials'!$B$6:$B$22,0),MATCH(AB$20,'Input Financials'!$G$5:$CL$5,0),1,1),0)</f>
        <v>#N/A</v>
      </c>
      <c r="AC23" s="309" t="e">
        <f ca="1">IF(LEN('Financial 3 Year Charts'!$B64)&gt;0,OFFSET('Input Financials'!$F$5,MATCH('Financial 3 Year Charts'!$B64,'Input Financials'!$B$6:$B$22,0),MATCH(AC$20,'Input Financials'!$G$5:$CL$5,0),1,1),0)</f>
        <v>#N/A</v>
      </c>
      <c r="AD23" s="309" t="e">
        <f ca="1">IF(LEN('Financial 3 Year Charts'!$B64)&gt;0,OFFSET('Input Financials'!$F$5,MATCH('Financial 3 Year Charts'!$B64,'Input Financials'!$B$6:$B$22,0),MATCH(AD$20,'Input Financials'!$G$5:$CL$5,0),1,1),0)</f>
        <v>#N/A</v>
      </c>
      <c r="AE23" s="309" t="e">
        <f ca="1">IF(LEN('Financial 3 Year Charts'!$B64)&gt;0,OFFSET('Input Financials'!$F$5,MATCH('Financial 3 Year Charts'!$B64,'Input Financials'!$B$6:$B$22,0),MATCH(AE$20,'Input Financials'!$G$5:$CL$5,0),1,1),0)</f>
        <v>#N/A</v>
      </c>
      <c r="AF23" s="309" t="e">
        <f ca="1">IF(LEN('Financial 3 Year Charts'!$B64)&gt;0,OFFSET('Input Financials'!$F$5,MATCH('Financial 3 Year Charts'!$B64,'Input Financials'!$B$6:$B$22,0),MATCH(AF$20,'Input Financials'!$G$5:$CL$5,0),1,1),0)</f>
        <v>#N/A</v>
      </c>
      <c r="AG23" s="309" t="e">
        <f ca="1">IF(LEN('Financial 3 Year Charts'!$B64)&gt;0,OFFSET('Input Financials'!$F$5,MATCH('Financial 3 Year Charts'!$B64,'Input Financials'!$B$6:$B$22,0),MATCH(AG$20,'Input Financials'!$G$5:$CL$5,0),1,1),0)</f>
        <v>#N/A</v>
      </c>
      <c r="AH23" s="309" t="e">
        <f ca="1">IF(LEN('Financial 3 Year Charts'!$B64)&gt;0,OFFSET('Input Financials'!$F$5,MATCH('Financial 3 Year Charts'!$B64,'Input Financials'!$B$6:$B$22,0),MATCH(AH$20,'Input Financials'!$G$5:$CL$5,0),1,1),0)</f>
        <v>#N/A</v>
      </c>
      <c r="AI23" s="309" t="e">
        <f ca="1">IF(LEN('Financial 3 Year Charts'!$B64)&gt;0,OFFSET('Input Financials'!$F$5,MATCH('Financial 3 Year Charts'!$B64,'Input Financials'!$B$6:$B$22,0),MATCH(AI$20,'Input Financials'!$G$5:$CL$5,0),1,1),0)</f>
        <v>#N/A</v>
      </c>
      <c r="AJ23" s="309" t="e">
        <f ca="1">IF(LEN('Financial 3 Year Charts'!$B64)&gt;0,OFFSET('Input Financials'!$F$5,MATCH('Financial 3 Year Charts'!$B64,'Input Financials'!$B$6:$B$22,0),MATCH(AJ$20,'Input Financials'!$G$5:$CL$5,0),1,1),0)</f>
        <v>#N/A</v>
      </c>
      <c r="AK23" s="309" t="e">
        <f ca="1">IF(LEN('Financial 3 Year Charts'!$B64)&gt;0,OFFSET('Input Financials'!$F$5,MATCH('Financial 3 Year Charts'!$B64,'Input Financials'!$B$6:$B$22,0),MATCH(AK$20,'Input Financials'!$G$5:$CL$5,0),1,1),0)</f>
        <v>#N/A</v>
      </c>
      <c r="AL23" s="309" t="e">
        <f ca="1">IF(LEN('Financial 3 Year Charts'!$B64)&gt;0,OFFSET('Input Financials'!$F$5,MATCH('Financial 3 Year Charts'!$B64,'Input Financials'!$B$6:$B$22,0),MATCH(AL$20,'Input Financials'!$G$5:$CL$5,0),1,1),0)</f>
        <v>#N/A</v>
      </c>
    </row>
  </sheetData>
  <dataValidations disablePrompts="1" count="1">
    <dataValidation type="list" allowBlank="1" showInputMessage="1" showErrorMessage="1" sqref="B21:B23" xr:uid="{29B63F2C-285D-431B-A96F-41526139138E}">
      <formula1>Sales_options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53F4A-4463-4E70-A241-FB6546B6FC9E}">
  <dimension ref="A5:Q33"/>
  <sheetViews>
    <sheetView workbookViewId="0">
      <selection activeCell="F17" sqref="F17"/>
    </sheetView>
  </sheetViews>
  <sheetFormatPr defaultRowHeight="14.4" x14ac:dyDescent="0.3"/>
  <cols>
    <col min="3" max="3" width="10" bestFit="1" customWidth="1"/>
    <col min="4" max="5" width="11" bestFit="1" customWidth="1"/>
    <col min="6" max="6" width="10.6640625" bestFit="1" customWidth="1"/>
    <col min="7" max="15" width="10" bestFit="1" customWidth="1"/>
  </cols>
  <sheetData>
    <row r="5" spans="1:15" x14ac:dyDescent="0.3">
      <c r="A5" t="s">
        <v>79</v>
      </c>
      <c r="B5" t="str">
        <f>'Financial 1 Year Chart'!E2</f>
        <v>Net Sales £</v>
      </c>
    </row>
    <row r="6" spans="1:15" x14ac:dyDescent="0.3">
      <c r="A6" t="s">
        <v>80</v>
      </c>
      <c r="B6" s="305">
        <f>'Financial 1 Year Chart'!E3</f>
        <v>2018</v>
      </c>
    </row>
    <row r="9" spans="1:15" x14ac:dyDescent="0.3">
      <c r="D9" t="str">
        <f t="shared" ref="D9:O9" si="0">CHOOSE(MONTH(D10),"Jan","Feb","Mar","Apr","May","Jun","Jul","Aug","Sep","Oct","Nov","Dec")</f>
        <v>Jan</v>
      </c>
      <c r="E9" t="str">
        <f t="shared" si="0"/>
        <v>Feb</v>
      </c>
      <c r="F9" t="str">
        <f t="shared" si="0"/>
        <v>Mar</v>
      </c>
      <c r="G9" t="str">
        <f t="shared" si="0"/>
        <v>Apr</v>
      </c>
      <c r="H9" t="str">
        <f t="shared" si="0"/>
        <v>May</v>
      </c>
      <c r="I9" t="str">
        <f t="shared" si="0"/>
        <v>Jun</v>
      </c>
      <c r="J9" t="str">
        <f t="shared" si="0"/>
        <v>Jul</v>
      </c>
      <c r="K9" t="str">
        <f t="shared" si="0"/>
        <v>Aug</v>
      </c>
      <c r="L9" t="str">
        <f t="shared" si="0"/>
        <v>Sep</v>
      </c>
      <c r="M9" t="str">
        <f t="shared" si="0"/>
        <v>Oct</v>
      </c>
      <c r="N9" t="str">
        <f t="shared" si="0"/>
        <v>Nov</v>
      </c>
      <c r="O9" t="str">
        <f t="shared" si="0"/>
        <v>Dec</v>
      </c>
    </row>
    <row r="10" spans="1:15" x14ac:dyDescent="0.3">
      <c r="D10" s="310">
        <f>DATE($B$6,1,1)</f>
        <v>43101</v>
      </c>
      <c r="E10" s="310">
        <f t="shared" ref="E10:O10" si="1">EOMONTH(D10,0)+1</f>
        <v>43132</v>
      </c>
      <c r="F10" s="310">
        <f t="shared" si="1"/>
        <v>43160</v>
      </c>
      <c r="G10" s="310">
        <f t="shared" si="1"/>
        <v>43191</v>
      </c>
      <c r="H10" s="310">
        <f t="shared" si="1"/>
        <v>43221</v>
      </c>
      <c r="I10" s="310">
        <f t="shared" si="1"/>
        <v>43252</v>
      </c>
      <c r="J10" s="310">
        <f t="shared" si="1"/>
        <v>43282</v>
      </c>
      <c r="K10" s="310">
        <f t="shared" si="1"/>
        <v>43313</v>
      </c>
      <c r="L10" s="310">
        <f t="shared" si="1"/>
        <v>43344</v>
      </c>
      <c r="M10" s="310">
        <f t="shared" si="1"/>
        <v>43374</v>
      </c>
      <c r="N10" s="310">
        <f t="shared" si="1"/>
        <v>43405</v>
      </c>
      <c r="O10" s="310">
        <f t="shared" si="1"/>
        <v>43435</v>
      </c>
    </row>
    <row r="11" spans="1:15" x14ac:dyDescent="0.3">
      <c r="C11">
        <f>YEAR(D10)</f>
        <v>2018</v>
      </c>
      <c r="D11" s="311">
        <f ca="1">OFFSET('Input Financials'!$F$5,MATCH($B$5,'Input Financials'!$B$6:$B$22,0),MATCH(D$10,'Input Financials'!$G$5:$CL$5,0),1,1)</f>
        <v>0</v>
      </c>
      <c r="E11" s="311">
        <f ca="1">OFFSET('Input Financials'!$F$5,MATCH($B$5,'Input Financials'!$B$6:$B$22,0),MATCH(E$10,'Input Financials'!$G$5:$CL$5,0),1,1)</f>
        <v>0</v>
      </c>
      <c r="F11" s="311">
        <f ca="1">OFFSET('Input Financials'!$F$5,MATCH($B$5,'Input Financials'!$B$6:$B$22,0),MATCH(F$10,'Input Financials'!$G$5:$CL$5,0),1,1)</f>
        <v>0</v>
      </c>
      <c r="G11" s="311">
        <f ca="1">OFFSET('Input Financials'!$F$5,MATCH($B$5,'Input Financials'!$B$6:$B$22,0),MATCH(G$10,'Input Financials'!$G$5:$CL$5,0),1,1)</f>
        <v>0</v>
      </c>
      <c r="H11" s="311">
        <f ca="1">OFFSET('Input Financials'!$F$5,MATCH($B$5,'Input Financials'!$B$6:$B$22,0),MATCH(H$10,'Input Financials'!$G$5:$CL$5,0),1,1)</f>
        <v>0</v>
      </c>
      <c r="I11" s="311">
        <f ca="1">OFFSET('Input Financials'!$F$5,MATCH($B$5,'Input Financials'!$B$6:$B$22,0),MATCH(I$10,'Input Financials'!$G$5:$CL$5,0),1,1)</f>
        <v>0</v>
      </c>
      <c r="J11" s="311">
        <f ca="1">OFFSET('Input Financials'!$F$5,MATCH($B$5,'Input Financials'!$B$6:$B$22,0),MATCH(J$10,'Input Financials'!$G$5:$CL$5,0),1,1)</f>
        <v>0</v>
      </c>
      <c r="K11" s="311">
        <f ca="1">OFFSET('Input Financials'!$F$5,MATCH($B$5,'Input Financials'!$B$6:$B$22,0),MATCH(K$10,'Input Financials'!$G$5:$CL$5,0),1,1)</f>
        <v>0</v>
      </c>
      <c r="L11" s="311">
        <f ca="1">OFFSET('Input Financials'!$F$5,MATCH($B$5,'Input Financials'!$B$6:$B$22,0),MATCH(L$10,'Input Financials'!$G$5:$CL$5,0),1,1)</f>
        <v>0</v>
      </c>
      <c r="M11" s="311">
        <f ca="1">OFFSET('Input Financials'!$F$5,MATCH($B$5,'Input Financials'!$B$6:$B$22,0),MATCH(M$10,'Input Financials'!$G$5:$CL$5,0),1,1)</f>
        <v>0</v>
      </c>
      <c r="N11" s="311">
        <f ca="1">OFFSET('Input Financials'!$F$5,MATCH($B$5,'Input Financials'!$B$6:$B$22,0),MATCH(N$10,'Input Financials'!$G$5:$CL$5,0),1,1)</f>
        <v>0</v>
      </c>
      <c r="O11" s="311">
        <f ca="1">OFFSET('Input Financials'!$F$5,MATCH($B$5,'Input Financials'!$B$6:$B$22,0),MATCH(O$10,'Input Financials'!$G$5:$CL$5,0),1,1)</f>
        <v>0</v>
      </c>
    </row>
    <row r="13" spans="1:15" x14ac:dyDescent="0.3">
      <c r="D13" s="310">
        <f>DATE(B6-1,1,1)</f>
        <v>42736</v>
      </c>
      <c r="E13" s="310">
        <f t="shared" ref="E13:O13" si="2">EOMONTH(D13,0)+1</f>
        <v>42767</v>
      </c>
      <c r="F13" s="310">
        <f t="shared" si="2"/>
        <v>42795</v>
      </c>
      <c r="G13" s="310">
        <f t="shared" si="2"/>
        <v>42826</v>
      </c>
      <c r="H13" s="310">
        <f t="shared" si="2"/>
        <v>42856</v>
      </c>
      <c r="I13" s="310">
        <f t="shared" si="2"/>
        <v>42887</v>
      </c>
      <c r="J13" s="310">
        <f t="shared" si="2"/>
        <v>42917</v>
      </c>
      <c r="K13" s="310">
        <f t="shared" si="2"/>
        <v>42948</v>
      </c>
      <c r="L13" s="310">
        <f t="shared" si="2"/>
        <v>42979</v>
      </c>
      <c r="M13" s="310">
        <f t="shared" si="2"/>
        <v>43009</v>
      </c>
      <c r="N13" s="310">
        <f t="shared" si="2"/>
        <v>43040</v>
      </c>
      <c r="O13" s="310">
        <f t="shared" si="2"/>
        <v>43070</v>
      </c>
    </row>
    <row r="14" spans="1:15" x14ac:dyDescent="0.3">
      <c r="C14">
        <f>YEAR(D13)</f>
        <v>2017</v>
      </c>
      <c r="D14" s="311">
        <f ca="1">OFFSET('Input Financials'!$F$5,MATCH($B$5,'Input Financials'!$B$6:$B$22,0),MATCH(D13,'Input Financials'!$G$5:$CL$5,0),1,1)</f>
        <v>0</v>
      </c>
      <c r="E14" s="311">
        <f ca="1">OFFSET('Input Financials'!$F$5,MATCH($B$5,'Input Financials'!$B$6:$B$22,0),MATCH(E13,'Input Financials'!$G$5:$CL$5,0),1,1)</f>
        <v>0</v>
      </c>
      <c r="F14" s="311">
        <f ca="1">OFFSET('Input Financials'!$F$5,MATCH($B$5,'Input Financials'!$B$6:$B$22,0),MATCH(F13,'Input Financials'!$G$5:$CL$5,0),1,1)</f>
        <v>0</v>
      </c>
      <c r="G14" s="311">
        <f ca="1">OFFSET('Input Financials'!$F$5,MATCH($B$5,'Input Financials'!$B$6:$B$22,0),MATCH(G13,'Input Financials'!$G$5:$CL$5,0),1,1)</f>
        <v>0</v>
      </c>
      <c r="H14" s="311">
        <f ca="1">OFFSET('Input Financials'!$F$5,MATCH($B$5,'Input Financials'!$B$6:$B$22,0),MATCH(H13,'Input Financials'!$G$5:$CL$5,0),1,1)</f>
        <v>0</v>
      </c>
      <c r="I14" s="311">
        <f ca="1">OFFSET('Input Financials'!$F$5,MATCH($B$5,'Input Financials'!$B$6:$B$22,0),MATCH(I13,'Input Financials'!$G$5:$CL$5,0),1,1)</f>
        <v>0</v>
      </c>
      <c r="J14" s="311">
        <f ca="1">OFFSET('Input Financials'!$F$5,MATCH($B$5,'Input Financials'!$B$6:$B$22,0),MATCH(J13,'Input Financials'!$G$5:$CL$5,0),1,1)</f>
        <v>0</v>
      </c>
      <c r="K14" s="311">
        <f ca="1">OFFSET('Input Financials'!$F$5,MATCH($B$5,'Input Financials'!$B$6:$B$22,0),MATCH(K13,'Input Financials'!$G$5:$CL$5,0),1,1)</f>
        <v>0</v>
      </c>
      <c r="L14" s="311">
        <f ca="1">OFFSET('Input Financials'!$F$5,MATCH($B$5,'Input Financials'!$B$6:$B$22,0),MATCH(L13,'Input Financials'!$G$5:$CL$5,0),1,1)</f>
        <v>0</v>
      </c>
      <c r="M14" s="311">
        <f ca="1">OFFSET('Input Financials'!$F$5,MATCH($B$5,'Input Financials'!$B$6:$B$22,0),MATCH(M13,'Input Financials'!$G$5:$CL$5,0),1,1)</f>
        <v>0</v>
      </c>
      <c r="N14" s="311">
        <f ca="1">OFFSET('Input Financials'!$F$5,MATCH($B$5,'Input Financials'!$B$6:$B$22,0),MATCH(N13,'Input Financials'!$G$5:$CL$5,0),1,1)</f>
        <v>0</v>
      </c>
      <c r="O14" s="311">
        <f ca="1">OFFSET('Input Financials'!$F$5,MATCH($B$5,'Input Financials'!$B$6:$B$22,0),MATCH(O13,'Input Financials'!$G$5:$CL$5,0),1,1)</f>
        <v>0</v>
      </c>
    </row>
    <row r="16" spans="1:15" x14ac:dyDescent="0.3">
      <c r="D16" s="310" t="s">
        <v>94</v>
      </c>
      <c r="E16" s="310" t="s">
        <v>91</v>
      </c>
      <c r="F16" s="310" t="s">
        <v>90</v>
      </c>
      <c r="G16" s="310" t="s">
        <v>92</v>
      </c>
      <c r="H16" s="310" t="s">
        <v>93</v>
      </c>
      <c r="I16" s="310" t="e">
        <f t="shared" ref="E16:O16" si="3">EOMONTH(H16,0)+1</f>
        <v>#VALUE!</v>
      </c>
      <c r="J16" s="310" t="e">
        <f t="shared" si="3"/>
        <v>#VALUE!</v>
      </c>
      <c r="K16" s="310" t="e">
        <f t="shared" si="3"/>
        <v>#VALUE!</v>
      </c>
      <c r="L16" s="310" t="e">
        <f t="shared" si="3"/>
        <v>#VALUE!</v>
      </c>
      <c r="M16" s="310" t="e">
        <f t="shared" si="3"/>
        <v>#VALUE!</v>
      </c>
      <c r="N16" s="310" t="e">
        <f t="shared" si="3"/>
        <v>#VALUE!</v>
      </c>
      <c r="O16" s="310" t="e">
        <f t="shared" si="3"/>
        <v>#VALUE!</v>
      </c>
    </row>
    <row r="17" spans="1:17" x14ac:dyDescent="0.3">
      <c r="C17" t="e">
        <f>YEAR(D16)</f>
        <v>#VALUE!</v>
      </c>
      <c r="D17" s="311">
        <v>104000</v>
      </c>
      <c r="E17" s="311">
        <v>43000</v>
      </c>
      <c r="F17" s="311">
        <v>-64136.92</v>
      </c>
      <c r="G17" s="311">
        <v>75475</v>
      </c>
      <c r="H17" s="311">
        <v>98317</v>
      </c>
      <c r="I17" s="311">
        <v>91383</v>
      </c>
      <c r="J17" s="311">
        <v>97117</v>
      </c>
      <c r="K17" s="311">
        <v>104550</v>
      </c>
      <c r="L17" s="311">
        <v>82000</v>
      </c>
      <c r="M17" s="311">
        <v>76458</v>
      </c>
      <c r="N17" s="311">
        <v>146083</v>
      </c>
      <c r="O17" s="311">
        <v>91750</v>
      </c>
    </row>
    <row r="22" spans="1:17" x14ac:dyDescent="0.3">
      <c r="A22" t="s">
        <v>79</v>
      </c>
      <c r="B22" t="str">
        <f>'Financial 1 Year Chart'!P2</f>
        <v>Cost of Sales (total cost of sales)</v>
      </c>
    </row>
    <row r="23" spans="1:17" x14ac:dyDescent="0.3">
      <c r="A23" t="s">
        <v>80</v>
      </c>
      <c r="B23">
        <f>'Financial 1 Year Chart'!P3</f>
        <v>2018</v>
      </c>
    </row>
    <row r="25" spans="1:17" x14ac:dyDescent="0.3">
      <c r="D25" t="str">
        <f t="shared" ref="D25:O25" si="4">CHOOSE(MONTH(D26),"Jan","Feb","Mar","Apr","May","Jun","Jul","Aug","Sep","Oct","Nov","Dec")</f>
        <v>Jan</v>
      </c>
      <c r="E25" t="str">
        <f t="shared" si="4"/>
        <v>Feb</v>
      </c>
      <c r="F25" t="str">
        <f t="shared" si="4"/>
        <v>Mar</v>
      </c>
      <c r="G25" t="str">
        <f t="shared" si="4"/>
        <v>Apr</v>
      </c>
      <c r="H25" t="str">
        <f t="shared" si="4"/>
        <v>May</v>
      </c>
      <c r="I25" t="str">
        <f t="shared" si="4"/>
        <v>Jun</v>
      </c>
      <c r="J25" t="str">
        <f t="shared" si="4"/>
        <v>Jul</v>
      </c>
      <c r="K25" t="str">
        <f t="shared" si="4"/>
        <v>Aug</v>
      </c>
      <c r="L25" t="str">
        <f t="shared" si="4"/>
        <v>Sep</v>
      </c>
      <c r="M25" t="str">
        <f t="shared" si="4"/>
        <v>Oct</v>
      </c>
      <c r="N25" t="str">
        <f t="shared" si="4"/>
        <v>Nov</v>
      </c>
      <c r="O25" t="str">
        <f t="shared" si="4"/>
        <v>Dec</v>
      </c>
    </row>
    <row r="26" spans="1:17" x14ac:dyDescent="0.3">
      <c r="D26" s="310">
        <f>DATE(B23,1,1)</f>
        <v>43101</v>
      </c>
      <c r="E26" s="310">
        <f t="shared" ref="E26:O26" si="5">EOMONTH(D26,0)+1</f>
        <v>43132</v>
      </c>
      <c r="F26" s="310">
        <f t="shared" si="5"/>
        <v>43160</v>
      </c>
      <c r="G26" s="310">
        <f t="shared" si="5"/>
        <v>43191</v>
      </c>
      <c r="H26" s="310">
        <f t="shared" si="5"/>
        <v>43221</v>
      </c>
      <c r="I26" s="310">
        <f t="shared" si="5"/>
        <v>43252</v>
      </c>
      <c r="J26" s="310">
        <f t="shared" si="5"/>
        <v>43282</v>
      </c>
      <c r="K26" s="310">
        <f t="shared" si="5"/>
        <v>43313</v>
      </c>
      <c r="L26" s="310">
        <f t="shared" si="5"/>
        <v>43344</v>
      </c>
      <c r="M26" s="310">
        <f t="shared" si="5"/>
        <v>43374</v>
      </c>
      <c r="N26" s="310">
        <f t="shared" si="5"/>
        <v>43405</v>
      </c>
      <c r="O26" s="310">
        <f t="shared" si="5"/>
        <v>43435</v>
      </c>
      <c r="P26" s="300"/>
      <c r="Q26" s="300"/>
    </row>
    <row r="27" spans="1:17" x14ac:dyDescent="0.3">
      <c r="C27">
        <f>YEAR(D26)</f>
        <v>2018</v>
      </c>
      <c r="D27" s="311" t="e">
        <f ca="1">OFFSET('Input Financials'!$F$5,MATCH($B$22,'Input Financials'!$B$6:$B$22,0),MATCH(D26,'Input Financials'!$G$5:$CL$5,0),1,1)</f>
        <v>#N/A</v>
      </c>
      <c r="E27" s="311" t="e">
        <f ca="1">OFFSET('Input Financials'!$F$5,MATCH($B$22,'Input Financials'!$B$6:$B$22,0),MATCH(E26,'Input Financials'!$G$5:$CL$5,0),1,1)</f>
        <v>#N/A</v>
      </c>
      <c r="F27" s="311" t="e">
        <f ca="1">OFFSET('Input Financials'!$F$5,MATCH($B$22,'Input Financials'!$B$6:$B$22,0),MATCH(F26,'Input Financials'!$G$5:$CL$5,0),1,1)</f>
        <v>#N/A</v>
      </c>
      <c r="G27" s="311" t="e">
        <f ca="1">OFFSET('Input Financials'!$F$5,MATCH($B$22,'Input Financials'!$B$6:$B$22,0),MATCH(G26,'Input Financials'!$G$5:$CL$5,0),1,1)</f>
        <v>#N/A</v>
      </c>
      <c r="H27" s="311" t="e">
        <f ca="1">OFFSET('Input Financials'!$F$5,MATCH($B$22,'Input Financials'!$B$6:$B$22,0),MATCH(H26,'Input Financials'!$G$5:$CL$5,0),1,1)</f>
        <v>#N/A</v>
      </c>
      <c r="I27" s="311" t="e">
        <f ca="1">OFFSET('Input Financials'!$F$5,MATCH($B$22,'Input Financials'!$B$6:$B$22,0),MATCH(I26,'Input Financials'!$G$5:$CL$5,0),1,1)</f>
        <v>#N/A</v>
      </c>
      <c r="J27" s="311" t="e">
        <f ca="1">OFFSET('Input Financials'!$F$5,MATCH($B$22,'Input Financials'!$B$6:$B$22,0),MATCH(J26,'Input Financials'!$G$5:$CL$5,0),1,1)</f>
        <v>#N/A</v>
      </c>
      <c r="K27" s="311" t="e">
        <f ca="1">OFFSET('Input Financials'!$F$5,MATCH($B$22,'Input Financials'!$B$6:$B$22,0),MATCH(K26,'Input Financials'!$G$5:$CL$5,0),1,1)</f>
        <v>#N/A</v>
      </c>
      <c r="L27" s="311" t="e">
        <f ca="1">OFFSET('Input Financials'!$F$5,MATCH($B$22,'Input Financials'!$B$6:$B$22,0),MATCH(L26,'Input Financials'!$G$5:$CL$5,0),1,1)</f>
        <v>#N/A</v>
      </c>
      <c r="M27" s="311" t="e">
        <f ca="1">OFFSET('Input Financials'!$F$5,MATCH($B$22,'Input Financials'!$B$6:$B$22,0),MATCH(M26,'Input Financials'!$G$5:$CL$5,0),1,1)</f>
        <v>#N/A</v>
      </c>
      <c r="N27" s="311" t="e">
        <f ca="1">OFFSET('Input Financials'!$F$5,MATCH($B$22,'Input Financials'!$B$6:$B$22,0),MATCH(N26,'Input Financials'!$G$5:$CL$5,0),1,1)</f>
        <v>#N/A</v>
      </c>
      <c r="O27" s="311" t="e">
        <f ca="1">OFFSET('Input Financials'!$F$5,MATCH($B$22,'Input Financials'!$B$6:$B$22,0),MATCH(O26,'Input Financials'!$G$5:$CL$5,0),1,1)</f>
        <v>#N/A</v>
      </c>
    </row>
    <row r="29" spans="1:17" x14ac:dyDescent="0.3">
      <c r="D29" s="310">
        <f>DATE(B23-1,1,1)</f>
        <v>42736</v>
      </c>
      <c r="E29" s="310">
        <f t="shared" ref="E29:O29" si="6">EOMONTH(D29,0)+1</f>
        <v>42767</v>
      </c>
      <c r="F29" s="310">
        <f t="shared" si="6"/>
        <v>42795</v>
      </c>
      <c r="G29" s="310">
        <f t="shared" si="6"/>
        <v>42826</v>
      </c>
      <c r="H29" s="310">
        <f t="shared" si="6"/>
        <v>42856</v>
      </c>
      <c r="I29" s="310">
        <f t="shared" si="6"/>
        <v>42887</v>
      </c>
      <c r="J29" s="310">
        <f t="shared" si="6"/>
        <v>42917</v>
      </c>
      <c r="K29" s="310">
        <f t="shared" si="6"/>
        <v>42948</v>
      </c>
      <c r="L29" s="310">
        <f t="shared" si="6"/>
        <v>42979</v>
      </c>
      <c r="M29" s="310">
        <f t="shared" si="6"/>
        <v>43009</v>
      </c>
      <c r="N29" s="310">
        <f t="shared" si="6"/>
        <v>43040</v>
      </c>
      <c r="O29" s="310">
        <f t="shared" si="6"/>
        <v>43070</v>
      </c>
    </row>
    <row r="30" spans="1:17" x14ac:dyDescent="0.3">
      <c r="C30">
        <f>YEAR(D29)</f>
        <v>2017</v>
      </c>
      <c r="D30" s="311" t="e">
        <f ca="1">OFFSET('Input Financials'!$F$5,MATCH($B$22,'Input Financials'!$B$6:$B$22,0),MATCH('1 yr Graph Data'!D$29,'Input Financials'!$G$5:$CL$5,0),1,1)</f>
        <v>#N/A</v>
      </c>
      <c r="E30" s="311" t="e">
        <f ca="1">OFFSET('Input Financials'!$F$5,MATCH($B$22,'Input Financials'!$B$6:$B$22,0),MATCH('1 yr Graph Data'!E$29,'Input Financials'!$G$5:$CL$5,0),1,1)</f>
        <v>#N/A</v>
      </c>
      <c r="F30" s="311" t="e">
        <f ca="1">OFFSET('Input Financials'!$F$5,MATCH($B$22,'Input Financials'!$B$6:$B$22,0),MATCH('1 yr Graph Data'!F$29,'Input Financials'!$G$5:$CL$5,0),1,1)</f>
        <v>#N/A</v>
      </c>
      <c r="G30" s="311" t="e">
        <f ca="1">OFFSET('Input Financials'!$F$5,MATCH($B$22,'Input Financials'!$B$6:$B$22,0),MATCH('1 yr Graph Data'!G$29,'Input Financials'!$G$5:$CL$5,0),1,1)</f>
        <v>#N/A</v>
      </c>
      <c r="H30" s="311" t="e">
        <f ca="1">OFFSET('Input Financials'!$F$5,MATCH($B$22,'Input Financials'!$B$6:$B$22,0),MATCH('1 yr Graph Data'!H$29,'Input Financials'!$G$5:$CL$5,0),1,1)</f>
        <v>#N/A</v>
      </c>
      <c r="I30" s="311" t="e">
        <f ca="1">OFFSET('Input Financials'!$F$5,MATCH($B$22,'Input Financials'!$B$6:$B$22,0),MATCH('1 yr Graph Data'!I$29,'Input Financials'!$G$5:$CL$5,0),1,1)</f>
        <v>#N/A</v>
      </c>
      <c r="J30" s="311" t="e">
        <f ca="1">OFFSET('Input Financials'!$F$5,MATCH($B$22,'Input Financials'!$B$6:$B$22,0),MATCH('1 yr Graph Data'!J$29,'Input Financials'!$G$5:$CL$5,0),1,1)</f>
        <v>#N/A</v>
      </c>
      <c r="K30" s="311" t="e">
        <f ca="1">OFFSET('Input Financials'!$F$5,MATCH($B$22,'Input Financials'!$B$6:$B$22,0),MATCH('1 yr Graph Data'!K$29,'Input Financials'!$G$5:$CL$5,0),1,1)</f>
        <v>#N/A</v>
      </c>
      <c r="L30" s="311" t="e">
        <f ca="1">OFFSET('Input Financials'!$F$5,MATCH($B$22,'Input Financials'!$B$6:$B$22,0),MATCH('1 yr Graph Data'!L$29,'Input Financials'!$G$5:$CL$5,0),1,1)</f>
        <v>#N/A</v>
      </c>
      <c r="M30" s="311" t="e">
        <f ca="1">OFFSET('Input Financials'!$F$5,MATCH($B$22,'Input Financials'!$B$6:$B$22,0),MATCH('1 yr Graph Data'!M$29,'Input Financials'!$G$5:$CL$5,0),1,1)</f>
        <v>#N/A</v>
      </c>
      <c r="N30" s="311" t="e">
        <f ca="1">OFFSET('Input Financials'!$F$5,MATCH($B$22,'Input Financials'!$B$6:$B$22,0),MATCH('1 yr Graph Data'!N$29,'Input Financials'!$G$5:$CL$5,0),1,1)</f>
        <v>#N/A</v>
      </c>
      <c r="O30" s="311" t="e">
        <f ca="1">OFFSET('Input Financials'!$F$5,MATCH($B$22,'Input Financials'!$B$6:$B$22,0),MATCH('1 yr Graph Data'!O$29,'Input Financials'!$G$5:$CL$5,0),1,1)</f>
        <v>#N/A</v>
      </c>
    </row>
    <row r="32" spans="1:17" x14ac:dyDescent="0.3">
      <c r="D32" s="310">
        <f>DATE(B23-2,1,1)</f>
        <v>42370</v>
      </c>
      <c r="E32" s="310">
        <f t="shared" ref="E32:O32" si="7">EOMONTH(D32,0)+1</f>
        <v>42401</v>
      </c>
      <c r="F32" s="310">
        <f t="shared" si="7"/>
        <v>42430</v>
      </c>
      <c r="G32" s="310">
        <f t="shared" si="7"/>
        <v>42461</v>
      </c>
      <c r="H32" s="310">
        <f t="shared" si="7"/>
        <v>42491</v>
      </c>
      <c r="I32" s="310">
        <f t="shared" si="7"/>
        <v>42522</v>
      </c>
      <c r="J32" s="310">
        <f t="shared" si="7"/>
        <v>42552</v>
      </c>
      <c r="K32" s="310">
        <f t="shared" si="7"/>
        <v>42583</v>
      </c>
      <c r="L32" s="310">
        <f t="shared" si="7"/>
        <v>42614</v>
      </c>
      <c r="M32" s="310">
        <f t="shared" si="7"/>
        <v>42644</v>
      </c>
      <c r="N32" s="310">
        <f t="shared" si="7"/>
        <v>42675</v>
      </c>
      <c r="O32" s="310">
        <f t="shared" si="7"/>
        <v>42705</v>
      </c>
    </row>
    <row r="33" spans="3:15" x14ac:dyDescent="0.3">
      <c r="C33">
        <f>YEAR(D32)</f>
        <v>2016</v>
      </c>
      <c r="D33" s="311" t="e">
        <f ca="1">OFFSET('Input Financials'!$F$5,MATCH($B$22,'Input Financials'!$B$6:$B$22,0),MATCH('1 yr Graph Data'!D$32,'Input Financials'!$G$5:$CL$5,0),1,1)</f>
        <v>#N/A</v>
      </c>
      <c r="E33" s="311" t="e">
        <f ca="1">OFFSET('Input Financials'!$F$5,MATCH($B$22,'Input Financials'!$B$6:$B$22,0),MATCH('1 yr Graph Data'!E$32,'Input Financials'!$G$5:$CL$5,0),1,1)</f>
        <v>#N/A</v>
      </c>
      <c r="F33" s="311" t="e">
        <f ca="1">OFFSET('Input Financials'!$F$5,MATCH($B$22,'Input Financials'!$B$6:$B$22,0),MATCH('1 yr Graph Data'!F$32,'Input Financials'!$G$5:$CL$5,0),1,1)</f>
        <v>#N/A</v>
      </c>
      <c r="G33" s="311" t="e">
        <f ca="1">OFFSET('Input Financials'!$F$5,MATCH($B$22,'Input Financials'!$B$6:$B$22,0),MATCH('1 yr Graph Data'!G$32,'Input Financials'!$G$5:$CL$5,0),1,1)</f>
        <v>#N/A</v>
      </c>
      <c r="H33" s="311" t="e">
        <f ca="1">OFFSET('Input Financials'!$F$5,MATCH($B$22,'Input Financials'!$B$6:$B$22,0),MATCH('1 yr Graph Data'!H$32,'Input Financials'!$G$5:$CL$5,0),1,1)</f>
        <v>#N/A</v>
      </c>
      <c r="I33" s="311" t="e">
        <f ca="1">OFFSET('Input Financials'!$F$5,MATCH($B$22,'Input Financials'!$B$6:$B$22,0),MATCH('1 yr Graph Data'!I$32,'Input Financials'!$G$5:$CL$5,0),1,1)</f>
        <v>#N/A</v>
      </c>
      <c r="J33" s="311" t="e">
        <f ca="1">OFFSET('Input Financials'!$F$5,MATCH($B$22,'Input Financials'!$B$6:$B$22,0),MATCH('1 yr Graph Data'!J$32,'Input Financials'!$G$5:$CL$5,0),1,1)</f>
        <v>#N/A</v>
      </c>
      <c r="K33" s="311" t="e">
        <f ca="1">OFFSET('Input Financials'!$F$5,MATCH($B$22,'Input Financials'!$B$6:$B$22,0),MATCH('1 yr Graph Data'!K$32,'Input Financials'!$G$5:$CL$5,0),1,1)</f>
        <v>#N/A</v>
      </c>
      <c r="L33" s="311" t="e">
        <f ca="1">OFFSET('Input Financials'!$F$5,MATCH($B$22,'Input Financials'!$B$6:$B$22,0),MATCH('1 yr Graph Data'!L$32,'Input Financials'!$G$5:$CL$5,0),1,1)</f>
        <v>#N/A</v>
      </c>
      <c r="M33" s="311" t="e">
        <f ca="1">OFFSET('Input Financials'!$F$5,MATCH($B$22,'Input Financials'!$B$6:$B$22,0),MATCH('1 yr Graph Data'!M$32,'Input Financials'!$G$5:$CL$5,0),1,1)</f>
        <v>#N/A</v>
      </c>
      <c r="N33" s="311" t="e">
        <f ca="1">OFFSET('Input Financials'!$F$5,MATCH($B$22,'Input Financials'!$B$6:$B$22,0),MATCH('1 yr Graph Data'!N$32,'Input Financials'!$G$5:$CL$5,0),1,1)</f>
        <v>#N/A</v>
      </c>
      <c r="O33" s="311" t="e">
        <f ca="1">OFFSET('Input Financials'!$F$5,MATCH($B$22,'Input Financials'!$B$6:$B$22,0),MATCH('1 yr Graph Data'!O$32,'Input Financials'!$G$5:$CL$5,0),1,1)</f>
        <v>#N/A</v>
      </c>
    </row>
  </sheetData>
  <dataValidations count="2">
    <dataValidation type="list" allowBlank="1" showInputMessage="1" showErrorMessage="1" sqref="B6" xr:uid="{7CE3FF12-4DEC-4419-B05E-9D26E655570E}">
      <formula1>Years_2018_onwards</formula1>
    </dataValidation>
    <dataValidation type="list" allowBlank="1" showInputMessage="1" showErrorMessage="1" sqref="B5" xr:uid="{B3A2BA7C-E306-43B1-9F61-0E19C408D335}">
      <formula1>Sales_options</formula1>
    </dataValidation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E827653-4D08-40CF-B382-9EE2C2BCA3FD}">
          <x14:colorSeries rgb="FF0070C0"/>
          <x14:colorNegative rgb="FF000000"/>
          <x14:colorAxis rgb="FF000000"/>
          <x14:colorMarkers rgb="FF000000"/>
          <x14:colorFirst rgb="FF000000"/>
          <x14:colorLast rgb="FF000000"/>
          <x14:colorHigh rgb="FF000000"/>
          <x14:colorLow rgb="FF000000"/>
          <x14:sparklines>
            <x14:sparkline>
              <xm:f>'1 yr Graph Data'!D16:D17</xm:f>
              <xm:sqref>Q12</xm:sqref>
            </x14:sparkline>
            <x14:sparkline>
              <xm:f>'1 yr Graph Data'!E16:E17</xm:f>
              <xm:sqref>Q13</xm:sqref>
            </x14:sparkline>
            <x14:sparkline>
              <xm:f>'1 yr Graph Data'!F16:F17</xm:f>
              <xm:sqref>Q14</xm:sqref>
            </x14:sparkline>
            <x14:sparkline>
              <xm:f>'1 yr Graph Data'!G16:G17</xm:f>
              <xm:sqref>Q15</xm:sqref>
            </x14:sparkline>
            <x14:sparkline>
              <xm:f>'1 yr Graph Data'!H16:H17</xm:f>
              <xm:sqref>Q16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FB15D-B116-4CED-9623-AF707438D133}">
  <dimension ref="K15:AH27"/>
  <sheetViews>
    <sheetView tabSelected="1" topLeftCell="A2" workbookViewId="0">
      <selection activeCell="I38" sqref="I38:J40"/>
    </sheetView>
  </sheetViews>
  <sheetFormatPr defaultRowHeight="14.4" x14ac:dyDescent="0.3"/>
  <cols>
    <col min="9" max="9" width="10.5546875" customWidth="1"/>
  </cols>
  <sheetData>
    <row r="15" spans="33:34" x14ac:dyDescent="0.3">
      <c r="AG15" t="s">
        <v>91</v>
      </c>
      <c r="AH15">
        <v>5000</v>
      </c>
    </row>
    <row r="16" spans="33:34" x14ac:dyDescent="0.3">
      <c r="AG16" t="s">
        <v>90</v>
      </c>
      <c r="AH16">
        <v>3000</v>
      </c>
    </row>
    <row r="17" spans="11:34" x14ac:dyDescent="0.3">
      <c r="AG17" t="s">
        <v>95</v>
      </c>
      <c r="AH17">
        <v>25000</v>
      </c>
    </row>
    <row r="18" spans="11:34" x14ac:dyDescent="0.3">
      <c r="Y18" s="310">
        <v>43101</v>
      </c>
      <c r="Z18">
        <v>-5000</v>
      </c>
      <c r="AG18" t="s">
        <v>96</v>
      </c>
      <c r="AH18">
        <v>2500</v>
      </c>
    </row>
    <row r="19" spans="11:34" x14ac:dyDescent="0.3">
      <c r="Y19" s="310">
        <v>43132</v>
      </c>
      <c r="Z19">
        <v>3000</v>
      </c>
      <c r="AG19" t="s">
        <v>97</v>
      </c>
      <c r="AH19">
        <v>24000</v>
      </c>
    </row>
    <row r="20" spans="11:34" x14ac:dyDescent="0.3">
      <c r="Y20" s="310">
        <v>43160</v>
      </c>
      <c r="Z20">
        <v>-1500</v>
      </c>
      <c r="AG20" t="s">
        <v>94</v>
      </c>
      <c r="AH20">
        <v>15000</v>
      </c>
    </row>
    <row r="21" spans="11:34" x14ac:dyDescent="0.3">
      <c r="Y21" s="310">
        <v>43191</v>
      </c>
      <c r="Z21">
        <v>4000</v>
      </c>
      <c r="AG21" t="s">
        <v>98</v>
      </c>
      <c r="AH21">
        <v>10000</v>
      </c>
    </row>
    <row r="22" spans="11:34" x14ac:dyDescent="0.3">
      <c r="Y22" s="310">
        <v>43221</v>
      </c>
      <c r="Z22">
        <v>2000</v>
      </c>
    </row>
    <row r="23" spans="11:34" x14ac:dyDescent="0.3">
      <c r="K23" s="310"/>
    </row>
    <row r="24" spans="11:34" x14ac:dyDescent="0.3">
      <c r="K24" s="310"/>
    </row>
    <row r="25" spans="11:34" x14ac:dyDescent="0.3">
      <c r="K25" s="310"/>
    </row>
    <row r="26" spans="11:34" x14ac:dyDescent="0.3">
      <c r="K26" s="310"/>
    </row>
    <row r="27" spans="11:34" x14ac:dyDescent="0.3">
      <c r="K27" s="310"/>
    </row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low="1" negative="1" xr2:uid="{BC195DA4-48A5-4600-933A-69FDA54ABB04}">
          <x14:colorSeries rgb="FF32323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Dashboard!K23:L23</xm:f>
              <xm:sqref>G20</xm:sqref>
            </x14:sparkline>
            <x14:sparkline>
              <xm:f>Dashboard!K24:L24</xm:f>
              <xm:sqref>G21</xm:sqref>
            </x14:sparkline>
            <x14:sparkline>
              <xm:f>Dashboard!K25:L25</xm:f>
              <xm:sqref>G22</xm:sqref>
            </x14:sparkline>
            <x14:sparkline>
              <xm:f>Dashboard!K26:L26</xm:f>
              <xm:sqref>G23</xm:sqref>
            </x14:sparkline>
            <x14:sparkline>
              <xm:f>Dashboard!K27:L27</xm:f>
              <xm:sqref>G24</xm:sqref>
            </x14:sparkline>
          </x14:sparklines>
        </x14:sparklineGroup>
        <x14:sparklineGroup type="stacked" displayEmptyCellsAs="gap" negative="1" xr2:uid="{2589704C-909E-4623-A71E-2BD2CD3C7BB1}">
          <x14:colorSeries rgb="FF32323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Dashboard!K23:L23</xm:f>
              <xm:sqref>D20</xm:sqref>
            </x14:sparkline>
            <x14:sparkline>
              <xm:f>Dashboard!K24:L24</xm:f>
              <xm:sqref>D21</xm:sqref>
            </x14:sparkline>
            <x14:sparkline>
              <xm:f>Dashboard!K25:L25</xm:f>
              <xm:sqref>Y18</xm:sqref>
            </x14:sparkline>
            <x14:sparkline>
              <xm:f>Dashboard!K26:L26</xm:f>
              <xm:sqref>Y19</xm:sqref>
            </x14:sparkline>
            <x14:sparkline>
              <xm:f>Dashboard!K27:L27</xm:f>
              <xm:sqref>Y20</xm:sqref>
            </x14:sparkline>
            <x14:sparkline>
              <xm:f>Dashboard!AG17:AH17</xm:f>
              <xm:sqref>E20</xm:sqref>
            </x14:sparkline>
            <x14:sparkline>
              <xm:f>Dashboard!AG18:AH18</xm:f>
              <xm:sqref>E21</xm:sqref>
            </x14:sparkline>
            <x14:sparkline>
              <xm:f>Dashboard!AG19:AH19</xm:f>
              <xm:sqref>Z18</xm:sqref>
            </x14:sparkline>
            <x14:sparkline>
              <xm:f>Dashboard!AG20:AH20</xm:f>
              <xm:sqref>Z19</xm:sqref>
            </x14:sparkline>
            <x14:sparkline>
              <xm:f>Dashboard!AG21:AH21</xm:f>
              <xm:sqref>Z20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B3CC0-B385-453E-BCBB-1764E375DDA3}">
  <dimension ref="B1:K20"/>
  <sheetViews>
    <sheetView topLeftCell="D1" workbookViewId="0">
      <selection activeCell="D15" sqref="D15"/>
    </sheetView>
  </sheetViews>
  <sheetFormatPr defaultRowHeight="14.4" x14ac:dyDescent="0.3"/>
  <cols>
    <col min="4" max="4" width="46.109375" customWidth="1"/>
    <col min="6" max="6" width="131.5546875" customWidth="1"/>
    <col min="7" max="7" width="0.21875" customWidth="1"/>
    <col min="8" max="9" width="8.88671875" customWidth="1"/>
  </cols>
  <sheetData>
    <row r="1" spans="2:11" x14ac:dyDescent="0.3">
      <c r="B1" s="285" t="s">
        <v>72</v>
      </c>
    </row>
    <row r="4" spans="2:11" ht="18" x14ac:dyDescent="0.35">
      <c r="B4" s="17">
        <v>2014</v>
      </c>
      <c r="D4" s="17" t="s">
        <v>70</v>
      </c>
      <c r="F4" s="140" t="s">
        <v>86</v>
      </c>
      <c r="G4" s="18">
        <v>35367</v>
      </c>
      <c r="H4" s="18">
        <v>225560</v>
      </c>
      <c r="I4" s="184">
        <v>639256</v>
      </c>
      <c r="K4" s="17" t="s">
        <v>54</v>
      </c>
    </row>
    <row r="5" spans="2:11" ht="18" x14ac:dyDescent="0.35">
      <c r="B5" s="17">
        <v>2015</v>
      </c>
      <c r="D5" s="17" t="s">
        <v>69</v>
      </c>
      <c r="F5" s="140" t="s">
        <v>8</v>
      </c>
      <c r="G5" s="18">
        <v>11881</v>
      </c>
      <c r="H5" s="18">
        <v>138401</v>
      </c>
      <c r="I5" s="184">
        <v>331475</v>
      </c>
      <c r="K5" s="17" t="s">
        <v>60</v>
      </c>
    </row>
    <row r="6" spans="2:11" ht="18" x14ac:dyDescent="0.35">
      <c r="B6" s="17">
        <v>2016</v>
      </c>
      <c r="D6" s="17" t="s">
        <v>9</v>
      </c>
      <c r="F6" s="140" t="s">
        <v>9</v>
      </c>
      <c r="G6" s="22">
        <f>G4-G5</f>
        <v>23486</v>
      </c>
      <c r="H6" s="22">
        <f>H4-H5</f>
        <v>87159</v>
      </c>
      <c r="I6" s="185">
        <f>I4-I5</f>
        <v>307781</v>
      </c>
      <c r="K6" s="17" t="s">
        <v>39</v>
      </c>
    </row>
    <row r="7" spans="2:11" ht="18" x14ac:dyDescent="0.35">
      <c r="B7" s="17">
        <v>2017</v>
      </c>
      <c r="D7" s="17" t="s">
        <v>71</v>
      </c>
      <c r="F7" s="295" t="s">
        <v>10</v>
      </c>
      <c r="G7" s="26">
        <f>G6/G4</f>
        <v>0.66406537167415958</v>
      </c>
      <c r="H7" s="26">
        <f>H6/H4</f>
        <v>0.38641159780102857</v>
      </c>
      <c r="I7" s="186">
        <f>I6/I4</f>
        <v>0.48146751849024488</v>
      </c>
      <c r="K7" s="17" t="s">
        <v>40</v>
      </c>
    </row>
    <row r="8" spans="2:11" ht="18" x14ac:dyDescent="0.35">
      <c r="B8" s="17">
        <v>2018</v>
      </c>
      <c r="D8" s="17" t="s">
        <v>32</v>
      </c>
      <c r="F8" s="140" t="s">
        <v>11</v>
      </c>
      <c r="G8" s="18">
        <v>11594</v>
      </c>
      <c r="H8" s="18">
        <v>47857</v>
      </c>
      <c r="I8" s="184">
        <v>298981</v>
      </c>
      <c r="K8" s="17" t="s">
        <v>14</v>
      </c>
    </row>
    <row r="9" spans="2:11" ht="18" x14ac:dyDescent="0.35">
      <c r="B9" s="17">
        <v>2019</v>
      </c>
      <c r="D9" s="17" t="s">
        <v>33</v>
      </c>
      <c r="F9" s="295" t="s">
        <v>12</v>
      </c>
      <c r="G9" s="295">
        <f>G6-G8</f>
        <v>11892</v>
      </c>
      <c r="H9" s="295">
        <f>H6-H8</f>
        <v>39302</v>
      </c>
      <c r="I9" s="295">
        <f>I6-I8</f>
        <v>8800</v>
      </c>
      <c r="K9" s="17" t="s">
        <v>55</v>
      </c>
    </row>
    <row r="10" spans="2:11" ht="18" x14ac:dyDescent="0.35">
      <c r="F10" s="291" t="s">
        <v>13</v>
      </c>
      <c r="G10" s="292">
        <f>G9/G4</f>
        <v>0.33624565272711848</v>
      </c>
      <c r="H10" s="292">
        <f>H9/H4</f>
        <v>0.17424188685937222</v>
      </c>
      <c r="I10" s="293">
        <f>I9/I4</f>
        <v>1.3766002978462463E-2</v>
      </c>
      <c r="K10" s="17" t="s">
        <v>62</v>
      </c>
    </row>
    <row r="11" spans="2:11" ht="18" x14ac:dyDescent="0.35">
      <c r="F11" s="326" t="s">
        <v>18</v>
      </c>
      <c r="G11" s="326"/>
      <c r="H11" s="326"/>
      <c r="I11" s="326"/>
      <c r="K11" s="17" t="s">
        <v>53</v>
      </c>
    </row>
    <row r="12" spans="2:11" ht="18" x14ac:dyDescent="0.35">
      <c r="F12" s="326" t="s">
        <v>19</v>
      </c>
      <c r="G12" s="326"/>
      <c r="H12" s="326"/>
      <c r="I12" s="326"/>
      <c r="K12" s="17" t="s">
        <v>51</v>
      </c>
    </row>
    <row r="13" spans="2:11" ht="18.600000000000001" thickBot="1" x14ac:dyDescent="0.4">
      <c r="F13" s="295" t="s">
        <v>84</v>
      </c>
      <c r="G13" s="295"/>
      <c r="H13" s="295"/>
      <c r="I13" s="295"/>
      <c r="K13" s="312" t="s">
        <v>64</v>
      </c>
    </row>
    <row r="14" spans="2:11" ht="18" x14ac:dyDescent="0.35">
      <c r="F14" s="121" t="s">
        <v>29</v>
      </c>
      <c r="G14" s="66"/>
      <c r="H14" s="66"/>
      <c r="I14" s="66"/>
    </row>
    <row r="15" spans="2:11" ht="18" x14ac:dyDescent="0.35">
      <c r="F15" s="326" t="s">
        <v>21</v>
      </c>
      <c r="G15" s="326"/>
      <c r="H15" s="326"/>
      <c r="I15" s="326"/>
    </row>
    <row r="16" spans="2:11" ht="18" x14ac:dyDescent="0.35">
      <c r="F16" s="295" t="s">
        <v>85</v>
      </c>
      <c r="G16" s="295"/>
      <c r="H16" s="295"/>
      <c r="I16" s="295"/>
    </row>
    <row r="17" spans="6:9" ht="18" x14ac:dyDescent="0.35">
      <c r="F17" s="295" t="s">
        <v>30</v>
      </c>
      <c r="G17" s="295"/>
      <c r="H17" s="295"/>
      <c r="I17" s="295"/>
    </row>
    <row r="18" spans="6:9" ht="18" x14ac:dyDescent="0.35">
      <c r="F18" s="315" t="s">
        <v>23</v>
      </c>
      <c r="G18" s="315"/>
      <c r="H18" s="315"/>
      <c r="I18" s="315"/>
    </row>
    <row r="19" spans="6:9" ht="18" x14ac:dyDescent="0.35">
      <c r="F19" s="295" t="s">
        <v>24</v>
      </c>
      <c r="G19" s="295"/>
      <c r="H19" s="295"/>
      <c r="I19" s="295"/>
    </row>
    <row r="20" spans="6:9" ht="18" x14ac:dyDescent="0.35">
      <c r="F20" s="140" t="s">
        <v>69</v>
      </c>
      <c r="G20" s="289"/>
      <c r="H20" s="289"/>
      <c r="I20" s="289"/>
    </row>
  </sheetData>
  <mergeCells count="4">
    <mergeCell ref="F12:I12"/>
    <mergeCell ref="F15:I15"/>
    <mergeCell ref="F11:I11"/>
    <mergeCell ref="F18:I18"/>
  </mergeCells>
  <conditionalFormatting sqref="G8:I8 G4:I5">
    <cfRule type="cellIs" dxfId="2" priority="3" operator="equal">
      <formula>""</formula>
    </cfRule>
  </conditionalFormatting>
  <conditionalFormatting sqref="F15 F11:F12">
    <cfRule type="cellIs" dxfId="1" priority="1" operator="equal">
      <formula>""</formula>
    </cfRule>
  </conditionalFormatting>
  <conditionalFormatting sqref="F14">
    <cfRule type="cellIs" dxfId="0" priority="2" operator="equal">
      <formula>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O27"/>
  <sheetViews>
    <sheetView topLeftCell="BX1" workbookViewId="0">
      <selection activeCell="CO10" sqref="CO10"/>
    </sheetView>
  </sheetViews>
  <sheetFormatPr defaultColWidth="14.44140625" defaultRowHeight="15" customHeight="1" outlineLevelCol="1" x14ac:dyDescent="0.3"/>
  <cols>
    <col min="1" max="1" width="1.109375" customWidth="1"/>
    <col min="2" max="2" width="39.109375" customWidth="1"/>
    <col min="3" max="3" width="10.5546875" hidden="1" customWidth="1"/>
    <col min="4" max="5" width="12" hidden="1" customWidth="1"/>
    <col min="6" max="6" width="1.109375" customWidth="1"/>
    <col min="7" max="7" width="12.6640625" customWidth="1" outlineLevel="1"/>
    <col min="8" max="18" width="11" bestFit="1" customWidth="1" outlineLevel="1"/>
    <col min="19" max="19" width="11" bestFit="1" customWidth="1" outlineLevel="1" collapsed="1"/>
    <col min="20" max="30" width="11" bestFit="1" customWidth="1" outlineLevel="1"/>
    <col min="31" max="41" width="11" bestFit="1" customWidth="1"/>
    <col min="42" max="42" width="13.109375" bestFit="1" customWidth="1"/>
    <col min="43" max="54" width="11" bestFit="1" customWidth="1"/>
    <col min="55" max="55" width="7.77734375" bestFit="1" customWidth="1"/>
    <col min="56" max="56" width="8.21875" bestFit="1" customWidth="1"/>
    <col min="57" max="57" width="8.77734375" bestFit="1" customWidth="1"/>
    <col min="58" max="58" width="8.109375" bestFit="1" customWidth="1"/>
    <col min="59" max="59" width="9" bestFit="1" customWidth="1"/>
    <col min="60" max="60" width="7.88671875" bestFit="1" customWidth="1"/>
    <col min="61" max="61" width="7.109375" bestFit="1" customWidth="1"/>
    <col min="62" max="62" width="8.44140625" bestFit="1" customWidth="1"/>
    <col min="63" max="63" width="8.21875" bestFit="1" customWidth="1"/>
    <col min="64" max="64" width="8.109375" bestFit="1" customWidth="1"/>
    <col min="65" max="65" width="8.5546875" bestFit="1" customWidth="1"/>
    <col min="66" max="66" width="8.33203125" bestFit="1" customWidth="1"/>
    <col min="67" max="67" width="7.77734375" bestFit="1" customWidth="1"/>
    <col min="68" max="68" width="8.21875" bestFit="1" customWidth="1"/>
    <col min="69" max="69" width="8.77734375" bestFit="1" customWidth="1"/>
    <col min="70" max="70" width="8.109375" bestFit="1" customWidth="1"/>
    <col min="71" max="71" width="9" bestFit="1" customWidth="1"/>
    <col min="72" max="72" width="7.88671875" bestFit="1" customWidth="1"/>
    <col min="73" max="73" width="7.109375" bestFit="1" customWidth="1"/>
    <col min="74" max="74" width="8.44140625" bestFit="1" customWidth="1"/>
    <col min="75" max="75" width="8.21875" bestFit="1" customWidth="1"/>
    <col min="76" max="76" width="8.109375" bestFit="1" customWidth="1"/>
    <col min="77" max="77" width="8.5546875" bestFit="1" customWidth="1"/>
    <col min="78" max="78" width="8.33203125" bestFit="1" customWidth="1"/>
    <col min="79" max="79" width="7.77734375" bestFit="1" customWidth="1"/>
    <col min="80" max="80" width="8.21875" bestFit="1" customWidth="1"/>
    <col min="81" max="81" width="8.77734375" bestFit="1" customWidth="1"/>
    <col min="82" max="82" width="8.109375" bestFit="1" customWidth="1"/>
    <col min="83" max="83" width="9" bestFit="1" customWidth="1"/>
    <col min="84" max="84" width="7.88671875" bestFit="1" customWidth="1"/>
    <col min="85" max="85" width="7.109375" bestFit="1" customWidth="1"/>
    <col min="86" max="86" width="8.44140625" bestFit="1" customWidth="1"/>
    <col min="87" max="87" width="8.21875" bestFit="1" customWidth="1"/>
    <col min="88" max="88" width="8.109375" bestFit="1" customWidth="1"/>
    <col min="89" max="89" width="8.5546875" bestFit="1" customWidth="1"/>
    <col min="90" max="90" width="8.33203125" bestFit="1" customWidth="1"/>
  </cols>
  <sheetData>
    <row r="1" spans="1:93" ht="63.75" customHeight="1" x14ac:dyDescent="0.3">
      <c r="B1" s="277" t="s">
        <v>0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</row>
    <row r="2" spans="1:93" ht="12" hidden="1" customHeight="1" x14ac:dyDescent="0.4">
      <c r="B2" s="319" t="s">
        <v>2</v>
      </c>
      <c r="C2" s="320"/>
      <c r="D2" s="320"/>
      <c r="E2" s="320"/>
      <c r="F2" s="320"/>
      <c r="G2" s="320"/>
      <c r="H2" s="321"/>
      <c r="I2" s="322">
        <v>43100</v>
      </c>
      <c r="J2" s="323"/>
      <c r="K2" s="323"/>
      <c r="L2" s="324"/>
      <c r="M2" s="7"/>
      <c r="N2" s="7"/>
      <c r="O2" s="7"/>
      <c r="P2" s="7"/>
      <c r="Q2" s="7"/>
      <c r="R2" s="7"/>
      <c r="S2" s="7"/>
      <c r="T2" s="7"/>
      <c r="U2" s="8"/>
      <c r="V2" s="9"/>
      <c r="W2" s="10"/>
    </row>
    <row r="3" spans="1:93" ht="20.25" customHeight="1" x14ac:dyDescent="0.35">
      <c r="A3" s="135"/>
      <c r="B3" s="11"/>
      <c r="C3" s="12"/>
      <c r="D3" s="12"/>
      <c r="E3" s="12"/>
      <c r="F3" s="12"/>
      <c r="G3" s="158">
        <f>YEAR(G5)</f>
        <v>2014</v>
      </c>
      <c r="H3" s="158">
        <f t="shared" ref="H3:BS3" si="0">YEAR(H5)</f>
        <v>2014</v>
      </c>
      <c r="I3" s="158">
        <f t="shared" si="0"/>
        <v>2014</v>
      </c>
      <c r="J3" s="158">
        <f t="shared" si="0"/>
        <v>2014</v>
      </c>
      <c r="K3" s="158">
        <f t="shared" si="0"/>
        <v>2014</v>
      </c>
      <c r="L3" s="158">
        <f t="shared" si="0"/>
        <v>2014</v>
      </c>
      <c r="M3" s="158">
        <f t="shared" si="0"/>
        <v>2014</v>
      </c>
      <c r="N3" s="158">
        <f t="shared" si="0"/>
        <v>2014</v>
      </c>
      <c r="O3" s="158">
        <f t="shared" si="0"/>
        <v>2014</v>
      </c>
      <c r="P3" s="158">
        <f t="shared" si="0"/>
        <v>2014</v>
      </c>
      <c r="Q3" s="158">
        <f t="shared" si="0"/>
        <v>2014</v>
      </c>
      <c r="R3" s="158">
        <f t="shared" si="0"/>
        <v>2014</v>
      </c>
      <c r="S3" s="158">
        <f t="shared" si="0"/>
        <v>2015</v>
      </c>
      <c r="T3" s="158">
        <f t="shared" si="0"/>
        <v>2015</v>
      </c>
      <c r="U3" s="158">
        <f t="shared" si="0"/>
        <v>2015</v>
      </c>
      <c r="V3" s="158">
        <f t="shared" si="0"/>
        <v>2015</v>
      </c>
      <c r="W3" s="158">
        <f t="shared" si="0"/>
        <v>2015</v>
      </c>
      <c r="X3" s="158">
        <f t="shared" si="0"/>
        <v>2015</v>
      </c>
      <c r="Y3" s="158">
        <f t="shared" si="0"/>
        <v>2015</v>
      </c>
      <c r="Z3" s="158">
        <f t="shared" si="0"/>
        <v>2015</v>
      </c>
      <c r="AA3" s="158">
        <f t="shared" si="0"/>
        <v>2015</v>
      </c>
      <c r="AB3" s="158">
        <f t="shared" si="0"/>
        <v>2015</v>
      </c>
      <c r="AC3" s="158">
        <f t="shared" si="0"/>
        <v>2015</v>
      </c>
      <c r="AD3" s="158">
        <f t="shared" si="0"/>
        <v>2015</v>
      </c>
      <c r="AE3" s="158">
        <f t="shared" si="0"/>
        <v>2016</v>
      </c>
      <c r="AF3" s="158">
        <f t="shared" si="0"/>
        <v>2016</v>
      </c>
      <c r="AG3" s="158">
        <f t="shared" si="0"/>
        <v>2016</v>
      </c>
      <c r="AH3" s="158">
        <f t="shared" si="0"/>
        <v>2016</v>
      </c>
      <c r="AI3" s="158">
        <f t="shared" si="0"/>
        <v>2016</v>
      </c>
      <c r="AJ3" s="158">
        <f t="shared" si="0"/>
        <v>2016</v>
      </c>
      <c r="AK3" s="158">
        <f t="shared" si="0"/>
        <v>2016</v>
      </c>
      <c r="AL3" s="158">
        <f t="shared" si="0"/>
        <v>2016</v>
      </c>
      <c r="AM3" s="158">
        <f t="shared" si="0"/>
        <v>2016</v>
      </c>
      <c r="AN3" s="158">
        <f t="shared" si="0"/>
        <v>2016</v>
      </c>
      <c r="AO3" s="158">
        <f t="shared" si="0"/>
        <v>2016</v>
      </c>
      <c r="AP3" s="158">
        <f t="shared" si="0"/>
        <v>2016</v>
      </c>
      <c r="AQ3" s="158">
        <f t="shared" si="0"/>
        <v>2017</v>
      </c>
      <c r="AR3" s="158">
        <f t="shared" si="0"/>
        <v>2017</v>
      </c>
      <c r="AS3" s="158">
        <f t="shared" si="0"/>
        <v>2017</v>
      </c>
      <c r="AT3" s="158">
        <f t="shared" si="0"/>
        <v>2017</v>
      </c>
      <c r="AU3" s="158">
        <f t="shared" si="0"/>
        <v>2017</v>
      </c>
      <c r="AV3" s="158">
        <f t="shared" si="0"/>
        <v>2017</v>
      </c>
      <c r="AW3" s="158">
        <f t="shared" si="0"/>
        <v>2017</v>
      </c>
      <c r="AX3" s="158">
        <f t="shared" si="0"/>
        <v>2017</v>
      </c>
      <c r="AY3" s="158">
        <f t="shared" si="0"/>
        <v>2017</v>
      </c>
      <c r="AZ3" s="158">
        <f t="shared" si="0"/>
        <v>2017</v>
      </c>
      <c r="BA3" s="158">
        <f t="shared" si="0"/>
        <v>2017</v>
      </c>
      <c r="BB3" s="158">
        <f t="shared" si="0"/>
        <v>2017</v>
      </c>
      <c r="BC3" s="158">
        <f t="shared" si="0"/>
        <v>2018</v>
      </c>
      <c r="BD3" s="158">
        <f t="shared" si="0"/>
        <v>2018</v>
      </c>
      <c r="BE3" s="158">
        <f t="shared" si="0"/>
        <v>2018</v>
      </c>
      <c r="BF3" s="158">
        <f t="shared" si="0"/>
        <v>2018</v>
      </c>
      <c r="BG3" s="158">
        <f t="shared" si="0"/>
        <v>2018</v>
      </c>
      <c r="BH3" s="158">
        <f t="shared" si="0"/>
        <v>2018</v>
      </c>
      <c r="BI3" s="158">
        <f t="shared" si="0"/>
        <v>2018</v>
      </c>
      <c r="BJ3" s="158">
        <f t="shared" si="0"/>
        <v>2018</v>
      </c>
      <c r="BK3" s="158">
        <f t="shared" si="0"/>
        <v>2018</v>
      </c>
      <c r="BL3" s="158">
        <f t="shared" si="0"/>
        <v>2018</v>
      </c>
      <c r="BM3" s="158">
        <f t="shared" si="0"/>
        <v>2018</v>
      </c>
      <c r="BN3" s="158">
        <f t="shared" si="0"/>
        <v>2018</v>
      </c>
      <c r="BO3" s="158">
        <f t="shared" si="0"/>
        <v>2019</v>
      </c>
      <c r="BP3" s="158">
        <f t="shared" si="0"/>
        <v>2019</v>
      </c>
      <c r="BQ3" s="158">
        <f t="shared" si="0"/>
        <v>2019</v>
      </c>
      <c r="BR3" s="158">
        <f t="shared" si="0"/>
        <v>2019</v>
      </c>
      <c r="BS3" s="158">
        <f t="shared" si="0"/>
        <v>2019</v>
      </c>
      <c r="BT3" s="158">
        <f t="shared" ref="BT3:CL3" si="1">YEAR(BT5)</f>
        <v>2019</v>
      </c>
      <c r="BU3" s="158">
        <f t="shared" si="1"/>
        <v>2019</v>
      </c>
      <c r="BV3" s="158">
        <f t="shared" si="1"/>
        <v>2019</v>
      </c>
      <c r="BW3" s="158">
        <f t="shared" si="1"/>
        <v>2019</v>
      </c>
      <c r="BX3" s="158">
        <f t="shared" si="1"/>
        <v>2019</v>
      </c>
      <c r="BY3" s="158">
        <f t="shared" si="1"/>
        <v>2019</v>
      </c>
      <c r="BZ3" s="158">
        <f t="shared" si="1"/>
        <v>2019</v>
      </c>
      <c r="CA3" s="158">
        <f t="shared" si="1"/>
        <v>2020</v>
      </c>
      <c r="CB3" s="158">
        <f t="shared" si="1"/>
        <v>2020</v>
      </c>
      <c r="CC3" s="158">
        <f t="shared" si="1"/>
        <v>2020</v>
      </c>
      <c r="CD3" s="158">
        <f t="shared" si="1"/>
        <v>2020</v>
      </c>
      <c r="CE3" s="158">
        <f t="shared" si="1"/>
        <v>2020</v>
      </c>
      <c r="CF3" s="158">
        <f t="shared" si="1"/>
        <v>2020</v>
      </c>
      <c r="CG3" s="158">
        <f t="shared" si="1"/>
        <v>2020</v>
      </c>
      <c r="CH3" s="158">
        <f t="shared" si="1"/>
        <v>2020</v>
      </c>
      <c r="CI3" s="158">
        <f t="shared" si="1"/>
        <v>2020</v>
      </c>
      <c r="CJ3" s="158">
        <f t="shared" si="1"/>
        <v>2020</v>
      </c>
      <c r="CK3" s="158">
        <f t="shared" si="1"/>
        <v>2020</v>
      </c>
      <c r="CL3" s="158">
        <f t="shared" si="1"/>
        <v>2020</v>
      </c>
    </row>
    <row r="4" spans="1:93" ht="6.6" customHeight="1" x14ac:dyDescent="0.35">
      <c r="A4" s="151"/>
      <c r="B4" s="163"/>
      <c r="C4" s="164"/>
      <c r="D4" s="164"/>
      <c r="E4" s="164"/>
      <c r="F4" s="209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</row>
    <row r="5" spans="1:93" ht="40.200000000000003" customHeight="1" x14ac:dyDescent="0.35">
      <c r="A5" s="152"/>
      <c r="B5" s="168" t="s">
        <v>49</v>
      </c>
      <c r="C5" s="159">
        <f>D5-365</f>
        <v>41912.75</v>
      </c>
      <c r="D5" s="159">
        <f>E5-365-365/4</f>
        <v>42277.75</v>
      </c>
      <c r="E5" s="183">
        <f>I2-366</f>
        <v>42734</v>
      </c>
      <c r="F5" s="211"/>
      <c r="G5" s="136">
        <v>41640</v>
      </c>
      <c r="H5" s="136">
        <v>41671</v>
      </c>
      <c r="I5" s="136">
        <v>41699</v>
      </c>
      <c r="J5" s="136">
        <v>41730</v>
      </c>
      <c r="K5" s="136">
        <v>41760</v>
      </c>
      <c r="L5" s="136">
        <v>41791</v>
      </c>
      <c r="M5" s="136">
        <v>41821</v>
      </c>
      <c r="N5" s="136">
        <v>41852</v>
      </c>
      <c r="O5" s="136">
        <v>41883</v>
      </c>
      <c r="P5" s="136">
        <v>41913</v>
      </c>
      <c r="Q5" s="136">
        <v>41944</v>
      </c>
      <c r="R5" s="136">
        <v>41974</v>
      </c>
      <c r="S5" s="136">
        <v>42005</v>
      </c>
      <c r="T5" s="136">
        <v>42036</v>
      </c>
      <c r="U5" s="136">
        <v>42064</v>
      </c>
      <c r="V5" s="136">
        <v>42095</v>
      </c>
      <c r="W5" s="136">
        <v>42125</v>
      </c>
      <c r="X5" s="136">
        <v>42156</v>
      </c>
      <c r="Y5" s="136">
        <v>42186</v>
      </c>
      <c r="Z5" s="136">
        <v>42217</v>
      </c>
      <c r="AA5" s="136">
        <v>42248</v>
      </c>
      <c r="AB5" s="136">
        <v>42278</v>
      </c>
      <c r="AC5" s="136">
        <v>42309</v>
      </c>
      <c r="AD5" s="136">
        <v>42339</v>
      </c>
      <c r="AE5" s="136">
        <v>42370</v>
      </c>
      <c r="AF5" s="136">
        <v>42401</v>
      </c>
      <c r="AG5" s="136">
        <v>42430</v>
      </c>
      <c r="AH5" s="136">
        <v>42461</v>
      </c>
      <c r="AI5" s="136">
        <v>42491</v>
      </c>
      <c r="AJ5" s="136">
        <v>42522</v>
      </c>
      <c r="AK5" s="136">
        <v>42552</v>
      </c>
      <c r="AL5" s="136">
        <v>42583</v>
      </c>
      <c r="AM5" s="136">
        <v>42614</v>
      </c>
      <c r="AN5" s="136">
        <v>42644</v>
      </c>
      <c r="AO5" s="136">
        <v>42675</v>
      </c>
      <c r="AP5" s="136">
        <v>42705</v>
      </c>
      <c r="AQ5" s="136">
        <v>42736</v>
      </c>
      <c r="AR5" s="136">
        <v>42767</v>
      </c>
      <c r="AS5" s="136">
        <v>42795</v>
      </c>
      <c r="AT5" s="136">
        <v>42826</v>
      </c>
      <c r="AU5" s="136">
        <v>42856</v>
      </c>
      <c r="AV5" s="136">
        <v>42887</v>
      </c>
      <c r="AW5" s="136">
        <v>42917</v>
      </c>
      <c r="AX5" s="136">
        <v>42948</v>
      </c>
      <c r="AY5" s="136">
        <v>42979</v>
      </c>
      <c r="AZ5" s="136">
        <v>43009</v>
      </c>
      <c r="BA5" s="136">
        <v>43040</v>
      </c>
      <c r="BB5" s="136">
        <v>43070</v>
      </c>
      <c r="BC5" s="136">
        <v>43101</v>
      </c>
      <c r="BD5" s="136">
        <v>43132</v>
      </c>
      <c r="BE5" s="136">
        <v>43160</v>
      </c>
      <c r="BF5" s="136">
        <v>43191</v>
      </c>
      <c r="BG5" s="136">
        <v>43221</v>
      </c>
      <c r="BH5" s="136">
        <v>43252</v>
      </c>
      <c r="BI5" s="136">
        <v>43282</v>
      </c>
      <c r="BJ5" s="136">
        <v>43313</v>
      </c>
      <c r="BK5" s="136">
        <v>43344</v>
      </c>
      <c r="BL5" s="136">
        <v>43374</v>
      </c>
      <c r="BM5" s="136">
        <v>43405</v>
      </c>
      <c r="BN5" s="136">
        <v>43435</v>
      </c>
      <c r="BO5" s="136">
        <v>43466</v>
      </c>
      <c r="BP5" s="136">
        <v>43497</v>
      </c>
      <c r="BQ5" s="136">
        <v>43525</v>
      </c>
      <c r="BR5" s="136">
        <v>43556</v>
      </c>
      <c r="BS5" s="136">
        <v>43586</v>
      </c>
      <c r="BT5" s="136">
        <v>43617</v>
      </c>
      <c r="BU5" s="136">
        <v>43647</v>
      </c>
      <c r="BV5" s="136">
        <v>43678</v>
      </c>
      <c r="BW5" s="136">
        <v>43709</v>
      </c>
      <c r="BX5" s="136">
        <v>43739</v>
      </c>
      <c r="BY5" s="136">
        <v>43770</v>
      </c>
      <c r="BZ5" s="136">
        <v>43800</v>
      </c>
      <c r="CA5" s="136">
        <v>43831</v>
      </c>
      <c r="CB5" s="136">
        <v>43862</v>
      </c>
      <c r="CC5" s="136">
        <v>43891</v>
      </c>
      <c r="CD5" s="136">
        <v>43922</v>
      </c>
      <c r="CE5" s="136">
        <v>43952</v>
      </c>
      <c r="CF5" s="136">
        <v>43983</v>
      </c>
      <c r="CG5" s="136">
        <v>44013</v>
      </c>
      <c r="CH5" s="136">
        <v>44044</v>
      </c>
      <c r="CI5" s="136">
        <v>44075</v>
      </c>
      <c r="CJ5" s="136">
        <v>44105</v>
      </c>
      <c r="CK5" s="136">
        <v>44136</v>
      </c>
      <c r="CL5" s="136">
        <v>44166</v>
      </c>
      <c r="CM5" s="136">
        <v>44197</v>
      </c>
      <c r="CN5" s="136">
        <v>44228</v>
      </c>
      <c r="CO5" s="136">
        <v>44256</v>
      </c>
    </row>
    <row r="6" spans="1:93" ht="18" x14ac:dyDescent="0.35">
      <c r="A6" s="153"/>
      <c r="B6" s="140" t="s">
        <v>86</v>
      </c>
      <c r="C6" s="18">
        <v>35367</v>
      </c>
      <c r="D6" s="18">
        <v>225560</v>
      </c>
      <c r="E6" s="184">
        <v>639256</v>
      </c>
      <c r="F6" s="153"/>
      <c r="G6" s="279">
        <v>33339</v>
      </c>
      <c r="H6" s="279">
        <v>98320</v>
      </c>
      <c r="I6" s="279">
        <v>97039</v>
      </c>
      <c r="J6" s="279">
        <v>83962</v>
      </c>
      <c r="K6" s="279">
        <v>60781</v>
      </c>
      <c r="L6" s="279">
        <v>32699</v>
      </c>
      <c r="M6" s="279">
        <v>6288</v>
      </c>
      <c r="N6" s="279">
        <v>91039</v>
      </c>
      <c r="O6" s="279">
        <v>3206</v>
      </c>
      <c r="P6" s="279">
        <v>19190</v>
      </c>
      <c r="Q6" s="279">
        <v>96729</v>
      </c>
      <c r="R6" s="279">
        <v>36369</v>
      </c>
      <c r="S6" s="279">
        <v>131762</v>
      </c>
      <c r="T6" s="279">
        <v>61080</v>
      </c>
      <c r="U6" s="279">
        <v>110097</v>
      </c>
      <c r="V6" s="279">
        <v>99339</v>
      </c>
      <c r="W6" s="279">
        <v>78910</v>
      </c>
      <c r="X6" s="279">
        <v>37811</v>
      </c>
      <c r="Y6" s="279">
        <v>92979</v>
      </c>
      <c r="Z6" s="279">
        <v>110138</v>
      </c>
      <c r="AA6" s="279">
        <v>79303</v>
      </c>
      <c r="AB6" s="279">
        <v>109693</v>
      </c>
      <c r="AC6" s="279">
        <v>66038</v>
      </c>
      <c r="AD6" s="279">
        <v>55528</v>
      </c>
      <c r="AE6" s="279">
        <v>83503</v>
      </c>
      <c r="AF6" s="279">
        <v>101072</v>
      </c>
      <c r="AG6" s="279">
        <v>47671</v>
      </c>
      <c r="AH6" s="279">
        <v>63014</v>
      </c>
      <c r="AI6" s="279">
        <v>75086</v>
      </c>
      <c r="AJ6" s="279">
        <v>114995</v>
      </c>
      <c r="AK6" s="279">
        <v>70771</v>
      </c>
      <c r="AL6" s="279">
        <v>112023</v>
      </c>
      <c r="AM6" s="279">
        <v>64956</v>
      </c>
      <c r="AN6" s="279">
        <v>76993</v>
      </c>
      <c r="AO6" s="279">
        <v>158261</v>
      </c>
      <c r="AP6" s="279">
        <v>60764</v>
      </c>
      <c r="AQ6" s="279">
        <v>6000</v>
      </c>
      <c r="AR6" s="279">
        <v>6000</v>
      </c>
      <c r="AS6" s="279">
        <v>6000</v>
      </c>
      <c r="AT6" s="279">
        <v>6000</v>
      </c>
      <c r="AU6" s="279">
        <v>6000</v>
      </c>
      <c r="AV6" s="279">
        <v>6000</v>
      </c>
      <c r="AW6" s="279">
        <v>6000</v>
      </c>
      <c r="AX6" s="279">
        <v>6000</v>
      </c>
      <c r="AY6" s="279">
        <v>6000</v>
      </c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K6" s="279"/>
      <c r="BL6" s="279"/>
      <c r="BM6" s="279"/>
      <c r="BN6" s="279"/>
      <c r="BO6" s="279"/>
      <c r="BP6" s="279"/>
      <c r="BQ6" s="279"/>
      <c r="BR6" s="279"/>
      <c r="BS6" s="279"/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279"/>
      <c r="CF6" s="279"/>
      <c r="CG6" s="279"/>
      <c r="CH6" s="279"/>
      <c r="CI6" s="279"/>
      <c r="CJ6" s="279"/>
      <c r="CK6" s="279"/>
      <c r="CL6" s="279"/>
    </row>
    <row r="7" spans="1:93" ht="18" x14ac:dyDescent="0.35">
      <c r="A7" s="153"/>
      <c r="B7" s="140" t="s">
        <v>8</v>
      </c>
      <c r="C7" s="18">
        <v>11881</v>
      </c>
      <c r="D7" s="18">
        <v>138401</v>
      </c>
      <c r="E7" s="184">
        <v>331475</v>
      </c>
      <c r="F7" s="153"/>
      <c r="G7" s="279">
        <v>30369</v>
      </c>
      <c r="H7" s="279">
        <v>36793</v>
      </c>
      <c r="I7" s="279">
        <v>17769</v>
      </c>
      <c r="J7" s="279">
        <v>13963</v>
      </c>
      <c r="K7" s="279">
        <v>27098</v>
      </c>
      <c r="L7" s="279">
        <v>79198</v>
      </c>
      <c r="M7" s="279">
        <v>19902</v>
      </c>
      <c r="N7" s="279">
        <v>27226</v>
      </c>
      <c r="O7" s="279">
        <v>9630</v>
      </c>
      <c r="P7" s="279">
        <v>93823</v>
      </c>
      <c r="Q7" s="279">
        <v>30337</v>
      </c>
      <c r="R7" s="279">
        <v>9091</v>
      </c>
      <c r="S7" s="279">
        <v>72809</v>
      </c>
      <c r="T7" s="279">
        <v>26399</v>
      </c>
      <c r="U7" s="279">
        <v>30707</v>
      </c>
      <c r="V7" s="279">
        <v>19326</v>
      </c>
      <c r="W7" s="279">
        <v>36989</v>
      </c>
      <c r="X7" s="279">
        <v>22898</v>
      </c>
      <c r="Y7" s="279">
        <v>29308</v>
      </c>
      <c r="Z7" s="279">
        <v>39891</v>
      </c>
      <c r="AA7" s="279">
        <v>33527</v>
      </c>
      <c r="AB7" s="279">
        <v>33195</v>
      </c>
      <c r="AC7" s="279">
        <v>28577</v>
      </c>
      <c r="AD7" s="279">
        <v>26759</v>
      </c>
      <c r="AE7" s="279">
        <v>27259</v>
      </c>
      <c r="AF7" s="279">
        <v>19357</v>
      </c>
      <c r="AG7" s="279">
        <v>27344</v>
      </c>
      <c r="AH7" s="279">
        <v>32702</v>
      </c>
      <c r="AI7" s="279">
        <v>2825</v>
      </c>
      <c r="AJ7" s="279">
        <v>1674</v>
      </c>
      <c r="AK7" s="279">
        <v>13010</v>
      </c>
      <c r="AL7" s="279">
        <v>13511</v>
      </c>
      <c r="AM7" s="279">
        <v>69440</v>
      </c>
      <c r="AN7" s="279">
        <v>17599</v>
      </c>
      <c r="AO7" s="279">
        <v>55251</v>
      </c>
      <c r="AP7" s="279">
        <v>16475</v>
      </c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</row>
    <row r="8" spans="1:93" ht="18" x14ac:dyDescent="0.35">
      <c r="A8" s="153"/>
      <c r="B8" s="140" t="s">
        <v>9</v>
      </c>
      <c r="C8" s="22">
        <f>C6-C7</f>
        <v>23486</v>
      </c>
      <c r="D8" s="22">
        <f>D6-D7</f>
        <v>87159</v>
      </c>
      <c r="E8" s="185">
        <f>E6-E7</f>
        <v>307781</v>
      </c>
      <c r="F8" s="153"/>
      <c r="G8" s="280">
        <f t="shared" ref="G8:AP8" si="2">G6-G7</f>
        <v>2970</v>
      </c>
      <c r="H8" s="280">
        <f t="shared" si="2"/>
        <v>61527</v>
      </c>
      <c r="I8" s="280">
        <f t="shared" si="2"/>
        <v>79270</v>
      </c>
      <c r="J8" s="280">
        <f t="shared" si="2"/>
        <v>69999</v>
      </c>
      <c r="K8" s="280">
        <f t="shared" si="2"/>
        <v>33683</v>
      </c>
      <c r="L8" s="280">
        <f t="shared" si="2"/>
        <v>-46499</v>
      </c>
      <c r="M8" s="280">
        <f t="shared" si="2"/>
        <v>-13614</v>
      </c>
      <c r="N8" s="280">
        <f t="shared" si="2"/>
        <v>63813</v>
      </c>
      <c r="O8" s="280">
        <f t="shared" si="2"/>
        <v>-6424</v>
      </c>
      <c r="P8" s="280">
        <f t="shared" si="2"/>
        <v>-74633</v>
      </c>
      <c r="Q8" s="280">
        <f t="shared" si="2"/>
        <v>66392</v>
      </c>
      <c r="R8" s="280">
        <f t="shared" si="2"/>
        <v>27278</v>
      </c>
      <c r="S8" s="280">
        <f t="shared" si="2"/>
        <v>58953</v>
      </c>
      <c r="T8" s="280">
        <f t="shared" si="2"/>
        <v>34681</v>
      </c>
      <c r="U8" s="280">
        <f t="shared" si="2"/>
        <v>79390</v>
      </c>
      <c r="V8" s="280">
        <f t="shared" si="2"/>
        <v>80013</v>
      </c>
      <c r="W8" s="280">
        <f t="shared" si="2"/>
        <v>41921</v>
      </c>
      <c r="X8" s="280">
        <f t="shared" si="2"/>
        <v>14913</v>
      </c>
      <c r="Y8" s="280">
        <f t="shared" si="2"/>
        <v>63671</v>
      </c>
      <c r="Z8" s="280">
        <f t="shared" si="2"/>
        <v>70247</v>
      </c>
      <c r="AA8" s="280">
        <f t="shared" si="2"/>
        <v>45776</v>
      </c>
      <c r="AB8" s="280">
        <f t="shared" si="2"/>
        <v>76498</v>
      </c>
      <c r="AC8" s="280">
        <f t="shared" si="2"/>
        <v>37461</v>
      </c>
      <c r="AD8" s="280">
        <f t="shared" si="2"/>
        <v>28769</v>
      </c>
      <c r="AE8" s="280">
        <f t="shared" si="2"/>
        <v>56244</v>
      </c>
      <c r="AF8" s="280">
        <f t="shared" si="2"/>
        <v>81715</v>
      </c>
      <c r="AG8" s="280">
        <f t="shared" si="2"/>
        <v>20327</v>
      </c>
      <c r="AH8" s="280">
        <f t="shared" si="2"/>
        <v>30312</v>
      </c>
      <c r="AI8" s="280">
        <f t="shared" si="2"/>
        <v>72261</v>
      </c>
      <c r="AJ8" s="280">
        <f t="shared" si="2"/>
        <v>113321</v>
      </c>
      <c r="AK8" s="280">
        <f t="shared" si="2"/>
        <v>57761</v>
      </c>
      <c r="AL8" s="280">
        <f t="shared" si="2"/>
        <v>98512</v>
      </c>
      <c r="AM8" s="280">
        <f t="shared" si="2"/>
        <v>-4484</v>
      </c>
      <c r="AN8" s="280">
        <f t="shared" si="2"/>
        <v>59394</v>
      </c>
      <c r="AO8" s="280">
        <f t="shared" si="2"/>
        <v>103010</v>
      </c>
      <c r="AP8" s="280">
        <f t="shared" si="2"/>
        <v>44289</v>
      </c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80"/>
      <c r="CG8" s="280"/>
      <c r="CH8" s="280"/>
      <c r="CI8" s="280"/>
      <c r="CJ8" s="280"/>
      <c r="CK8" s="280"/>
      <c r="CL8" s="280"/>
    </row>
    <row r="9" spans="1:93" ht="18" x14ac:dyDescent="0.35">
      <c r="A9" s="154"/>
      <c r="B9" s="295" t="s">
        <v>10</v>
      </c>
      <c r="C9" s="26">
        <f>C8/C6</f>
        <v>0.66406537167415958</v>
      </c>
      <c r="D9" s="26">
        <f>D8/D6</f>
        <v>0.38641159780102857</v>
      </c>
      <c r="E9" s="186">
        <f>E8/E6</f>
        <v>0.48146751849024488</v>
      </c>
      <c r="F9" s="154"/>
      <c r="G9" s="296">
        <f t="shared" ref="G9:AP9" si="3">G8/G6</f>
        <v>8.9084855574552327E-2</v>
      </c>
      <c r="H9" s="296">
        <f t="shared" si="3"/>
        <v>0.6257831570382425</v>
      </c>
      <c r="I9" s="296">
        <f t="shared" si="3"/>
        <v>0.81688805531796493</v>
      </c>
      <c r="J9" s="296">
        <f t="shared" si="3"/>
        <v>0.83369857792811031</v>
      </c>
      <c r="K9" s="296">
        <f t="shared" si="3"/>
        <v>0.5541698886165084</v>
      </c>
      <c r="L9" s="296">
        <f t="shared" si="3"/>
        <v>-1.4220312547784335</v>
      </c>
      <c r="M9" s="296">
        <f t="shared" si="3"/>
        <v>-2.1650763358778624</v>
      </c>
      <c r="N9" s="296">
        <f t="shared" si="3"/>
        <v>0.70094135480398512</v>
      </c>
      <c r="O9" s="296">
        <f t="shared" si="3"/>
        <v>-2.0037429819089208</v>
      </c>
      <c r="P9" s="296">
        <f t="shared" si="3"/>
        <v>-3.8891610213652945</v>
      </c>
      <c r="Q9" s="296">
        <f t="shared" si="3"/>
        <v>0.68637120201800905</v>
      </c>
      <c r="R9" s="296">
        <f t="shared" si="3"/>
        <v>0.75003436993043526</v>
      </c>
      <c r="S9" s="296">
        <f t="shared" si="3"/>
        <v>0.4474203488107345</v>
      </c>
      <c r="T9" s="296">
        <f t="shared" si="3"/>
        <v>0.56779633267845453</v>
      </c>
      <c r="U9" s="296">
        <f t="shared" si="3"/>
        <v>0.72109140121892512</v>
      </c>
      <c r="V9" s="296">
        <f t="shared" si="3"/>
        <v>0.80545405127895386</v>
      </c>
      <c r="W9" s="296">
        <f t="shared" si="3"/>
        <v>0.53125079204156633</v>
      </c>
      <c r="X9" s="296">
        <f t="shared" si="3"/>
        <v>0.39440903440797653</v>
      </c>
      <c r="Y9" s="296">
        <f t="shared" si="3"/>
        <v>0.68478903838501171</v>
      </c>
      <c r="Z9" s="296">
        <f t="shared" si="3"/>
        <v>0.6378089306143202</v>
      </c>
      <c r="AA9" s="296">
        <f t="shared" si="3"/>
        <v>0.57722910860875376</v>
      </c>
      <c r="AB9" s="296">
        <f t="shared" si="3"/>
        <v>0.69738269534063246</v>
      </c>
      <c r="AC9" s="296">
        <f t="shared" si="3"/>
        <v>0.56726430237136194</v>
      </c>
      <c r="AD9" s="296">
        <f t="shared" si="3"/>
        <v>0.51809897709263797</v>
      </c>
      <c r="AE9" s="296">
        <f t="shared" si="3"/>
        <v>0.67355663868364013</v>
      </c>
      <c r="AF9" s="296">
        <f t="shared" si="3"/>
        <v>0.80848306157986383</v>
      </c>
      <c r="AG9" s="296">
        <f t="shared" si="3"/>
        <v>0.42640179564095571</v>
      </c>
      <c r="AH9" s="296">
        <f t="shared" si="3"/>
        <v>0.48103596026279877</v>
      </c>
      <c r="AI9" s="296">
        <f t="shared" si="3"/>
        <v>0.96237647497536161</v>
      </c>
      <c r="AJ9" s="296">
        <f t="shared" si="3"/>
        <v>0.98544284534110183</v>
      </c>
      <c r="AK9" s="296">
        <f t="shared" si="3"/>
        <v>0.81616763928727865</v>
      </c>
      <c r="AL9" s="296">
        <f t="shared" si="3"/>
        <v>0.87939083938119855</v>
      </c>
      <c r="AM9" s="296">
        <f t="shared" si="3"/>
        <v>-6.9031344294599423E-2</v>
      </c>
      <c r="AN9" s="296">
        <f t="shared" si="3"/>
        <v>0.77142077851233226</v>
      </c>
      <c r="AO9" s="296">
        <f t="shared" si="3"/>
        <v>0.65088682619217619</v>
      </c>
      <c r="AP9" s="296">
        <f t="shared" si="3"/>
        <v>0.72886906721084854</v>
      </c>
      <c r="AQ9" s="296">
        <f t="shared" ref="AQ9:CL9" si="4">IFERROR(AQ8/AQ6,0)</f>
        <v>0</v>
      </c>
      <c r="AR9" s="296">
        <f t="shared" si="4"/>
        <v>0</v>
      </c>
      <c r="AS9" s="296">
        <f t="shared" si="4"/>
        <v>0</v>
      </c>
      <c r="AT9" s="296">
        <f t="shared" si="4"/>
        <v>0</v>
      </c>
      <c r="AU9" s="296">
        <f t="shared" si="4"/>
        <v>0</v>
      </c>
      <c r="AV9" s="296">
        <f t="shared" si="4"/>
        <v>0</v>
      </c>
      <c r="AW9" s="296">
        <f t="shared" si="4"/>
        <v>0</v>
      </c>
      <c r="AX9" s="296">
        <f t="shared" si="4"/>
        <v>0</v>
      </c>
      <c r="AY9" s="296">
        <f t="shared" si="4"/>
        <v>0</v>
      </c>
      <c r="AZ9" s="296">
        <f t="shared" si="4"/>
        <v>0</v>
      </c>
      <c r="BA9" s="296">
        <f t="shared" si="4"/>
        <v>0</v>
      </c>
      <c r="BB9" s="296">
        <f t="shared" si="4"/>
        <v>0</v>
      </c>
      <c r="BC9" s="296">
        <f t="shared" si="4"/>
        <v>0</v>
      </c>
      <c r="BD9" s="296">
        <f t="shared" si="4"/>
        <v>0</v>
      </c>
      <c r="BE9" s="296">
        <f t="shared" si="4"/>
        <v>0</v>
      </c>
      <c r="BF9" s="296">
        <f t="shared" si="4"/>
        <v>0</v>
      </c>
      <c r="BG9" s="296">
        <f t="shared" si="4"/>
        <v>0</v>
      </c>
      <c r="BH9" s="296">
        <f t="shared" si="4"/>
        <v>0</v>
      </c>
      <c r="BI9" s="296">
        <f t="shared" si="4"/>
        <v>0</v>
      </c>
      <c r="BJ9" s="296">
        <f t="shared" si="4"/>
        <v>0</v>
      </c>
      <c r="BK9" s="296">
        <f t="shared" si="4"/>
        <v>0</v>
      </c>
      <c r="BL9" s="296">
        <f t="shared" si="4"/>
        <v>0</v>
      </c>
      <c r="BM9" s="296">
        <f t="shared" si="4"/>
        <v>0</v>
      </c>
      <c r="BN9" s="296">
        <f t="shared" si="4"/>
        <v>0</v>
      </c>
      <c r="BO9" s="296">
        <f t="shared" si="4"/>
        <v>0</v>
      </c>
      <c r="BP9" s="296">
        <f t="shared" si="4"/>
        <v>0</v>
      </c>
      <c r="BQ9" s="296">
        <f t="shared" si="4"/>
        <v>0</v>
      </c>
      <c r="BR9" s="296">
        <f t="shared" si="4"/>
        <v>0</v>
      </c>
      <c r="BS9" s="296">
        <f t="shared" si="4"/>
        <v>0</v>
      </c>
      <c r="BT9" s="296">
        <f t="shared" si="4"/>
        <v>0</v>
      </c>
      <c r="BU9" s="296">
        <f t="shared" si="4"/>
        <v>0</v>
      </c>
      <c r="BV9" s="296">
        <f t="shared" si="4"/>
        <v>0</v>
      </c>
      <c r="BW9" s="296">
        <f t="shared" si="4"/>
        <v>0</v>
      </c>
      <c r="BX9" s="296">
        <f t="shared" si="4"/>
        <v>0</v>
      </c>
      <c r="BY9" s="296">
        <f t="shared" si="4"/>
        <v>0</v>
      </c>
      <c r="BZ9" s="296">
        <f t="shared" si="4"/>
        <v>0</v>
      </c>
      <c r="CA9" s="296">
        <f t="shared" si="4"/>
        <v>0</v>
      </c>
      <c r="CB9" s="296">
        <f t="shared" si="4"/>
        <v>0</v>
      </c>
      <c r="CC9" s="296">
        <f t="shared" si="4"/>
        <v>0</v>
      </c>
      <c r="CD9" s="296">
        <f t="shared" si="4"/>
        <v>0</v>
      </c>
      <c r="CE9" s="296">
        <f t="shared" si="4"/>
        <v>0</v>
      </c>
      <c r="CF9" s="296">
        <f t="shared" si="4"/>
        <v>0</v>
      </c>
      <c r="CG9" s="296">
        <f t="shared" si="4"/>
        <v>0</v>
      </c>
      <c r="CH9" s="296">
        <f t="shared" si="4"/>
        <v>0</v>
      </c>
      <c r="CI9" s="296">
        <f t="shared" si="4"/>
        <v>0</v>
      </c>
      <c r="CJ9" s="296">
        <f t="shared" si="4"/>
        <v>0</v>
      </c>
      <c r="CK9" s="296">
        <f t="shared" si="4"/>
        <v>0</v>
      </c>
      <c r="CL9" s="296">
        <f t="shared" si="4"/>
        <v>0</v>
      </c>
    </row>
    <row r="10" spans="1:93" ht="18" x14ac:dyDescent="0.35">
      <c r="A10" s="153"/>
      <c r="B10" s="140" t="s">
        <v>11</v>
      </c>
      <c r="C10" s="18">
        <v>11594</v>
      </c>
      <c r="D10" s="18">
        <v>47857</v>
      </c>
      <c r="E10" s="184">
        <v>298981</v>
      </c>
      <c r="F10" s="153"/>
      <c r="G10" s="279">
        <v>17106</v>
      </c>
      <c r="H10" s="279">
        <v>20560</v>
      </c>
      <c r="I10" s="279">
        <v>20230</v>
      </c>
      <c r="J10" s="279">
        <v>18838</v>
      </c>
      <c r="K10" s="279">
        <v>20260</v>
      </c>
      <c r="L10" s="279">
        <v>23138</v>
      </c>
      <c r="M10" s="279">
        <v>23839</v>
      </c>
      <c r="N10" s="279">
        <v>23093</v>
      </c>
      <c r="O10" s="279">
        <v>26215</v>
      </c>
      <c r="P10" s="279">
        <v>32786</v>
      </c>
      <c r="Q10" s="279">
        <v>30013</v>
      </c>
      <c r="R10" s="279">
        <v>33126</v>
      </c>
      <c r="S10" s="279">
        <v>33802</v>
      </c>
      <c r="T10" s="279">
        <v>31388</v>
      </c>
      <c r="U10" s="279">
        <v>50630</v>
      </c>
      <c r="V10" s="279">
        <v>36131</v>
      </c>
      <c r="W10" s="279">
        <v>30883</v>
      </c>
      <c r="X10" s="279">
        <v>51508</v>
      </c>
      <c r="Y10" s="279">
        <v>51628</v>
      </c>
      <c r="Z10" s="279">
        <v>36956</v>
      </c>
      <c r="AA10" s="279">
        <v>50910</v>
      </c>
      <c r="AB10" s="279">
        <v>53585</v>
      </c>
      <c r="AC10" s="279">
        <v>38223</v>
      </c>
      <c r="AD10" s="279">
        <v>32805</v>
      </c>
      <c r="AE10" s="279">
        <v>56563</v>
      </c>
      <c r="AF10" s="279">
        <v>51056</v>
      </c>
      <c r="AG10" s="279">
        <v>52638</v>
      </c>
      <c r="AH10" s="279">
        <v>38381</v>
      </c>
      <c r="AI10" s="279">
        <v>54763</v>
      </c>
      <c r="AJ10" s="279">
        <v>46893</v>
      </c>
      <c r="AK10" s="279">
        <v>44958</v>
      </c>
      <c r="AL10" s="279">
        <v>41815</v>
      </c>
      <c r="AM10" s="279">
        <v>53597</v>
      </c>
      <c r="AN10" s="279">
        <v>68914</v>
      </c>
      <c r="AO10" s="279">
        <v>49766</v>
      </c>
      <c r="AP10" s="279">
        <v>46627</v>
      </c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</row>
    <row r="11" spans="1:93" ht="18" x14ac:dyDescent="0.35">
      <c r="A11" s="153"/>
      <c r="B11" s="295" t="s">
        <v>12</v>
      </c>
      <c r="C11" s="295">
        <f>C8-C10</f>
        <v>11892</v>
      </c>
      <c r="D11" s="295">
        <f>D8-D10</f>
        <v>39302</v>
      </c>
      <c r="E11" s="295">
        <f>E8-E10</f>
        <v>8800</v>
      </c>
      <c r="F11" s="153"/>
      <c r="G11" s="297">
        <f t="shared" ref="G11:AL11" si="5">G8-G10</f>
        <v>-14136</v>
      </c>
      <c r="H11" s="297">
        <f t="shared" si="5"/>
        <v>40967</v>
      </c>
      <c r="I11" s="297">
        <f t="shared" si="5"/>
        <v>59040</v>
      </c>
      <c r="J11" s="297">
        <f t="shared" si="5"/>
        <v>51161</v>
      </c>
      <c r="K11" s="297">
        <f t="shared" si="5"/>
        <v>13423</v>
      </c>
      <c r="L11" s="297">
        <f t="shared" si="5"/>
        <v>-69637</v>
      </c>
      <c r="M11" s="297">
        <f t="shared" si="5"/>
        <v>-37453</v>
      </c>
      <c r="N11" s="297">
        <f t="shared" si="5"/>
        <v>40720</v>
      </c>
      <c r="O11" s="297">
        <f t="shared" si="5"/>
        <v>-32639</v>
      </c>
      <c r="P11" s="297">
        <f t="shared" si="5"/>
        <v>-107419</v>
      </c>
      <c r="Q11" s="297">
        <f t="shared" si="5"/>
        <v>36379</v>
      </c>
      <c r="R11" s="297">
        <f t="shared" si="5"/>
        <v>-5848</v>
      </c>
      <c r="S11" s="297">
        <f t="shared" si="5"/>
        <v>25151</v>
      </c>
      <c r="T11" s="297">
        <f t="shared" si="5"/>
        <v>3293</v>
      </c>
      <c r="U11" s="297">
        <f t="shared" si="5"/>
        <v>28760</v>
      </c>
      <c r="V11" s="297">
        <f t="shared" si="5"/>
        <v>43882</v>
      </c>
      <c r="W11" s="297">
        <f t="shared" si="5"/>
        <v>11038</v>
      </c>
      <c r="X11" s="297">
        <f t="shared" si="5"/>
        <v>-36595</v>
      </c>
      <c r="Y11" s="297">
        <f t="shared" si="5"/>
        <v>12043</v>
      </c>
      <c r="Z11" s="297">
        <f t="shared" si="5"/>
        <v>33291</v>
      </c>
      <c r="AA11" s="297">
        <f t="shared" si="5"/>
        <v>-5134</v>
      </c>
      <c r="AB11" s="297">
        <f t="shared" si="5"/>
        <v>22913</v>
      </c>
      <c r="AC11" s="297">
        <f t="shared" si="5"/>
        <v>-762</v>
      </c>
      <c r="AD11" s="297">
        <f t="shared" si="5"/>
        <v>-4036</v>
      </c>
      <c r="AE11" s="297">
        <f t="shared" si="5"/>
        <v>-319</v>
      </c>
      <c r="AF11" s="297">
        <f t="shared" si="5"/>
        <v>30659</v>
      </c>
      <c r="AG11" s="297">
        <f t="shared" si="5"/>
        <v>-32311</v>
      </c>
      <c r="AH11" s="297">
        <f t="shared" si="5"/>
        <v>-8069</v>
      </c>
      <c r="AI11" s="297">
        <f t="shared" si="5"/>
        <v>17498</v>
      </c>
      <c r="AJ11" s="297">
        <f t="shared" si="5"/>
        <v>66428</v>
      </c>
      <c r="AK11" s="297">
        <f t="shared" si="5"/>
        <v>12803</v>
      </c>
      <c r="AL11" s="297">
        <f t="shared" si="5"/>
        <v>56697</v>
      </c>
      <c r="AM11" s="297">
        <f t="shared" ref="AM11:BR11" si="6">AM8-AM10</f>
        <v>-58081</v>
      </c>
      <c r="AN11" s="297">
        <f t="shared" si="6"/>
        <v>-9520</v>
      </c>
      <c r="AO11" s="297">
        <f t="shared" si="6"/>
        <v>53244</v>
      </c>
      <c r="AP11" s="297">
        <f t="shared" si="6"/>
        <v>-2338</v>
      </c>
      <c r="AQ11" s="297">
        <f t="shared" si="6"/>
        <v>0</v>
      </c>
      <c r="AR11" s="297">
        <f t="shared" si="6"/>
        <v>0</v>
      </c>
      <c r="AS11" s="297">
        <f t="shared" si="6"/>
        <v>0</v>
      </c>
      <c r="AT11" s="297">
        <f t="shared" si="6"/>
        <v>0</v>
      </c>
      <c r="AU11" s="297">
        <f t="shared" si="6"/>
        <v>0</v>
      </c>
      <c r="AV11" s="297">
        <f t="shared" si="6"/>
        <v>0</v>
      </c>
      <c r="AW11" s="297">
        <f t="shared" si="6"/>
        <v>0</v>
      </c>
      <c r="AX11" s="297">
        <f t="shared" si="6"/>
        <v>0</v>
      </c>
      <c r="AY11" s="297">
        <f t="shared" si="6"/>
        <v>0</v>
      </c>
      <c r="AZ11" s="297">
        <f t="shared" si="6"/>
        <v>0</v>
      </c>
      <c r="BA11" s="297">
        <f t="shared" si="6"/>
        <v>0</v>
      </c>
      <c r="BB11" s="297">
        <f t="shared" si="6"/>
        <v>0</v>
      </c>
      <c r="BC11" s="297">
        <f t="shared" si="6"/>
        <v>0</v>
      </c>
      <c r="BD11" s="297">
        <f t="shared" si="6"/>
        <v>0</v>
      </c>
      <c r="BE11" s="297">
        <f t="shared" si="6"/>
        <v>0</v>
      </c>
      <c r="BF11" s="297">
        <f t="shared" si="6"/>
        <v>0</v>
      </c>
      <c r="BG11" s="297">
        <f t="shared" si="6"/>
        <v>0</v>
      </c>
      <c r="BH11" s="297">
        <f t="shared" si="6"/>
        <v>0</v>
      </c>
      <c r="BI11" s="297">
        <f t="shared" si="6"/>
        <v>0</v>
      </c>
      <c r="BJ11" s="297">
        <f t="shared" si="6"/>
        <v>0</v>
      </c>
      <c r="BK11" s="297">
        <f t="shared" si="6"/>
        <v>0</v>
      </c>
      <c r="BL11" s="297">
        <f t="shared" si="6"/>
        <v>0</v>
      </c>
      <c r="BM11" s="297">
        <f t="shared" si="6"/>
        <v>0</v>
      </c>
      <c r="BN11" s="297">
        <f t="shared" si="6"/>
        <v>0</v>
      </c>
      <c r="BO11" s="297">
        <f t="shared" si="6"/>
        <v>0</v>
      </c>
      <c r="BP11" s="297">
        <f t="shared" si="6"/>
        <v>0</v>
      </c>
      <c r="BQ11" s="297">
        <f t="shared" si="6"/>
        <v>0</v>
      </c>
      <c r="BR11" s="297">
        <f t="shared" si="6"/>
        <v>0</v>
      </c>
      <c r="BS11" s="297">
        <f t="shared" ref="BS11:CL11" si="7">BS8-BS10</f>
        <v>0</v>
      </c>
      <c r="BT11" s="297">
        <f t="shared" si="7"/>
        <v>0</v>
      </c>
      <c r="BU11" s="297">
        <f t="shared" si="7"/>
        <v>0</v>
      </c>
      <c r="BV11" s="297">
        <f t="shared" si="7"/>
        <v>0</v>
      </c>
      <c r="BW11" s="297">
        <f t="shared" si="7"/>
        <v>0</v>
      </c>
      <c r="BX11" s="297">
        <f t="shared" si="7"/>
        <v>0</v>
      </c>
      <c r="BY11" s="297">
        <f t="shared" si="7"/>
        <v>0</v>
      </c>
      <c r="BZ11" s="297">
        <f t="shared" si="7"/>
        <v>0</v>
      </c>
      <c r="CA11" s="297">
        <f t="shared" si="7"/>
        <v>0</v>
      </c>
      <c r="CB11" s="297">
        <f t="shared" si="7"/>
        <v>0</v>
      </c>
      <c r="CC11" s="297">
        <f t="shared" si="7"/>
        <v>0</v>
      </c>
      <c r="CD11" s="297">
        <f t="shared" si="7"/>
        <v>0</v>
      </c>
      <c r="CE11" s="297">
        <f t="shared" si="7"/>
        <v>0</v>
      </c>
      <c r="CF11" s="297">
        <f t="shared" si="7"/>
        <v>0</v>
      </c>
      <c r="CG11" s="297">
        <f t="shared" si="7"/>
        <v>0</v>
      </c>
      <c r="CH11" s="297">
        <f t="shared" si="7"/>
        <v>0</v>
      </c>
      <c r="CI11" s="297">
        <f t="shared" si="7"/>
        <v>0</v>
      </c>
      <c r="CJ11" s="297">
        <f t="shared" si="7"/>
        <v>0</v>
      </c>
      <c r="CK11" s="297">
        <f t="shared" si="7"/>
        <v>0</v>
      </c>
      <c r="CL11" s="297">
        <f t="shared" si="7"/>
        <v>0</v>
      </c>
    </row>
    <row r="12" spans="1:93" ht="18" x14ac:dyDescent="0.35">
      <c r="A12" s="154"/>
      <c r="B12" s="291" t="s">
        <v>13</v>
      </c>
      <c r="C12" s="292">
        <f>C11/C6</f>
        <v>0.33624565272711848</v>
      </c>
      <c r="D12" s="292">
        <f>D11/D6</f>
        <v>0.17424188685937222</v>
      </c>
      <c r="E12" s="293">
        <f>E11/E6</f>
        <v>1.3766002978462463E-2</v>
      </c>
      <c r="F12" s="294"/>
      <c r="G12" s="281">
        <f t="shared" ref="G12:AL12" si="8">IFERROR(G11/G6,"")</f>
        <v>-0.42400791865382886</v>
      </c>
      <c r="H12" s="281">
        <f t="shared" si="8"/>
        <v>0.41667005695687553</v>
      </c>
      <c r="I12" s="281">
        <f t="shared" si="8"/>
        <v>0.60841517328084582</v>
      </c>
      <c r="J12" s="281">
        <f t="shared" si="8"/>
        <v>0.60933517543650695</v>
      </c>
      <c r="K12" s="281">
        <f t="shared" si="8"/>
        <v>0.22084203945311856</v>
      </c>
      <c r="L12" s="281">
        <f t="shared" si="8"/>
        <v>-2.1296369919569407</v>
      </c>
      <c r="M12" s="281">
        <f t="shared" si="8"/>
        <v>-5.9562659033078882</v>
      </c>
      <c r="N12" s="281">
        <f t="shared" si="8"/>
        <v>0.44728083568580501</v>
      </c>
      <c r="O12" s="281">
        <f t="shared" si="8"/>
        <v>-10.180598877105428</v>
      </c>
      <c r="P12" s="281">
        <f t="shared" si="8"/>
        <v>-5.5976550286607605</v>
      </c>
      <c r="Q12" s="281">
        <f t="shared" si="8"/>
        <v>0.37609196828252128</v>
      </c>
      <c r="R12" s="281">
        <f t="shared" si="8"/>
        <v>-0.16079628254832412</v>
      </c>
      <c r="S12" s="281">
        <f t="shared" si="8"/>
        <v>0.19088204489913632</v>
      </c>
      <c r="T12" s="281">
        <f t="shared" si="8"/>
        <v>5.391290111329404E-2</v>
      </c>
      <c r="U12" s="281">
        <f t="shared" si="8"/>
        <v>0.2612241932114408</v>
      </c>
      <c r="V12" s="281">
        <f t="shared" si="8"/>
        <v>0.44173990074391728</v>
      </c>
      <c r="W12" s="281">
        <f t="shared" si="8"/>
        <v>0.13988087694842224</v>
      </c>
      <c r="X12" s="281">
        <f t="shared" si="8"/>
        <v>-0.96784004654730105</v>
      </c>
      <c r="Y12" s="281">
        <f t="shared" si="8"/>
        <v>0.12952387098161949</v>
      </c>
      <c r="Z12" s="281">
        <f t="shared" si="8"/>
        <v>0.30226624779821676</v>
      </c>
      <c r="AA12" s="281">
        <f t="shared" si="8"/>
        <v>-6.4739038876208965E-2</v>
      </c>
      <c r="AB12" s="281">
        <f t="shared" si="8"/>
        <v>0.20888297338936851</v>
      </c>
      <c r="AC12" s="281">
        <f t="shared" si="8"/>
        <v>-1.1538810987613193E-2</v>
      </c>
      <c r="AD12" s="281">
        <f t="shared" si="8"/>
        <v>-7.2684051289439555E-2</v>
      </c>
      <c r="AE12" s="281">
        <f t="shared" si="8"/>
        <v>-3.8202220279510914E-3</v>
      </c>
      <c r="AF12" s="281">
        <f t="shared" si="8"/>
        <v>0.30333821434225106</v>
      </c>
      <c r="AG12" s="281">
        <f t="shared" si="8"/>
        <v>-0.67779152944137944</v>
      </c>
      <c r="AH12" s="281">
        <f t="shared" si="8"/>
        <v>-0.12805090932173802</v>
      </c>
      <c r="AI12" s="281">
        <f t="shared" si="8"/>
        <v>0.23303944809951255</v>
      </c>
      <c r="AJ12" s="281">
        <f t="shared" si="8"/>
        <v>0.57765989825644593</v>
      </c>
      <c r="AK12" s="281">
        <f t="shared" si="8"/>
        <v>0.18090743383589322</v>
      </c>
      <c r="AL12" s="281">
        <f t="shared" si="8"/>
        <v>0.50611927907661824</v>
      </c>
      <c r="AM12" s="281">
        <f t="shared" ref="AM12:BR12" si="9">IFERROR(AM11/AM6,"")</f>
        <v>-0.89415912309871293</v>
      </c>
      <c r="AN12" s="281">
        <f t="shared" si="9"/>
        <v>-0.12364760432766615</v>
      </c>
      <c r="AO12" s="281">
        <f t="shared" si="9"/>
        <v>0.33643159085308444</v>
      </c>
      <c r="AP12" s="281">
        <f t="shared" si="9"/>
        <v>-3.8476729642551513E-2</v>
      </c>
      <c r="AQ12" s="281">
        <f t="shared" si="9"/>
        <v>0</v>
      </c>
      <c r="AR12" s="281">
        <f t="shared" si="9"/>
        <v>0</v>
      </c>
      <c r="AS12" s="281">
        <f t="shared" si="9"/>
        <v>0</v>
      </c>
      <c r="AT12" s="281">
        <f t="shared" si="9"/>
        <v>0</v>
      </c>
      <c r="AU12" s="281">
        <f t="shared" si="9"/>
        <v>0</v>
      </c>
      <c r="AV12" s="281">
        <f t="shared" si="9"/>
        <v>0</v>
      </c>
      <c r="AW12" s="281">
        <f t="shared" si="9"/>
        <v>0</v>
      </c>
      <c r="AX12" s="281">
        <f t="shared" si="9"/>
        <v>0</v>
      </c>
      <c r="AY12" s="281">
        <f t="shared" si="9"/>
        <v>0</v>
      </c>
      <c r="AZ12" s="281" t="str">
        <f t="shared" si="9"/>
        <v/>
      </c>
      <c r="BA12" s="281" t="str">
        <f t="shared" si="9"/>
        <v/>
      </c>
      <c r="BB12" s="281" t="str">
        <f t="shared" si="9"/>
        <v/>
      </c>
      <c r="BC12" s="281" t="str">
        <f t="shared" si="9"/>
        <v/>
      </c>
      <c r="BD12" s="281" t="str">
        <f t="shared" si="9"/>
        <v/>
      </c>
      <c r="BE12" s="281" t="str">
        <f t="shared" si="9"/>
        <v/>
      </c>
      <c r="BF12" s="281" t="str">
        <f t="shared" si="9"/>
        <v/>
      </c>
      <c r="BG12" s="281" t="str">
        <f t="shared" si="9"/>
        <v/>
      </c>
      <c r="BH12" s="281" t="str">
        <f t="shared" si="9"/>
        <v/>
      </c>
      <c r="BI12" s="281" t="str">
        <f t="shared" si="9"/>
        <v/>
      </c>
      <c r="BJ12" s="281" t="str">
        <f t="shared" si="9"/>
        <v/>
      </c>
      <c r="BK12" s="281" t="str">
        <f t="shared" si="9"/>
        <v/>
      </c>
      <c r="BL12" s="281" t="str">
        <f t="shared" si="9"/>
        <v/>
      </c>
      <c r="BM12" s="281" t="str">
        <f t="shared" si="9"/>
        <v/>
      </c>
      <c r="BN12" s="281" t="str">
        <f t="shared" si="9"/>
        <v/>
      </c>
      <c r="BO12" s="281" t="str">
        <f t="shared" si="9"/>
        <v/>
      </c>
      <c r="BP12" s="281" t="str">
        <f t="shared" si="9"/>
        <v/>
      </c>
      <c r="BQ12" s="281" t="str">
        <f t="shared" si="9"/>
        <v/>
      </c>
      <c r="BR12" s="281" t="str">
        <f t="shared" si="9"/>
        <v/>
      </c>
      <c r="BS12" s="281" t="str">
        <f t="shared" ref="BS12:CL12" si="10">IFERROR(BS11/BS6,"")</f>
        <v/>
      </c>
      <c r="BT12" s="281" t="str">
        <f t="shared" si="10"/>
        <v/>
      </c>
      <c r="BU12" s="281" t="str">
        <f t="shared" si="10"/>
        <v/>
      </c>
      <c r="BV12" s="281" t="str">
        <f t="shared" si="10"/>
        <v/>
      </c>
      <c r="BW12" s="281" t="str">
        <f t="shared" si="10"/>
        <v/>
      </c>
      <c r="BX12" s="281" t="str">
        <f t="shared" si="10"/>
        <v/>
      </c>
      <c r="BY12" s="281" t="str">
        <f t="shared" si="10"/>
        <v/>
      </c>
      <c r="BZ12" s="281" t="str">
        <f t="shared" si="10"/>
        <v/>
      </c>
      <c r="CA12" s="281" t="str">
        <f t="shared" si="10"/>
        <v/>
      </c>
      <c r="CB12" s="281" t="str">
        <f t="shared" si="10"/>
        <v/>
      </c>
      <c r="CC12" s="281" t="str">
        <f t="shared" si="10"/>
        <v/>
      </c>
      <c r="CD12" s="281" t="str">
        <f t="shared" si="10"/>
        <v/>
      </c>
      <c r="CE12" s="281" t="str">
        <f t="shared" si="10"/>
        <v/>
      </c>
      <c r="CF12" s="281" t="str">
        <f t="shared" si="10"/>
        <v/>
      </c>
      <c r="CG12" s="281" t="str">
        <f t="shared" si="10"/>
        <v/>
      </c>
      <c r="CH12" s="281" t="str">
        <f t="shared" si="10"/>
        <v/>
      </c>
      <c r="CI12" s="281" t="str">
        <f t="shared" si="10"/>
        <v/>
      </c>
      <c r="CJ12" s="281" t="str">
        <f t="shared" si="10"/>
        <v/>
      </c>
      <c r="CK12" s="281" t="str">
        <f t="shared" si="10"/>
        <v/>
      </c>
      <c r="CL12" s="281" t="str">
        <f t="shared" si="10"/>
        <v/>
      </c>
    </row>
    <row r="13" spans="1:93" ht="18" x14ac:dyDescent="0.35">
      <c r="A13" s="157"/>
      <c r="B13" s="326" t="s">
        <v>18</v>
      </c>
      <c r="C13" s="326"/>
      <c r="D13" s="326"/>
      <c r="E13" s="326"/>
      <c r="F13" s="157"/>
      <c r="G13" s="282">
        <v>118</v>
      </c>
      <c r="H13" s="57">
        <v>107</v>
      </c>
      <c r="I13" s="57">
        <v>93</v>
      </c>
      <c r="J13" s="57">
        <v>95</v>
      </c>
      <c r="K13" s="57">
        <v>65</v>
      </c>
      <c r="L13" s="57">
        <v>87</v>
      </c>
      <c r="M13" s="57">
        <v>90</v>
      </c>
      <c r="N13" s="57">
        <v>70</v>
      </c>
      <c r="O13" s="57">
        <v>73</v>
      </c>
      <c r="P13" s="57">
        <v>149</v>
      </c>
      <c r="Q13" s="57">
        <v>136</v>
      </c>
      <c r="R13" s="58">
        <v>87</v>
      </c>
      <c r="S13" s="42">
        <v>150</v>
      </c>
      <c r="T13" s="43">
        <v>155</v>
      </c>
      <c r="U13" s="43">
        <v>140</v>
      </c>
      <c r="V13" s="43">
        <v>74</v>
      </c>
      <c r="W13" s="43">
        <v>80</v>
      </c>
      <c r="X13" s="43">
        <v>94</v>
      </c>
      <c r="Y13" s="43">
        <v>61</v>
      </c>
      <c r="Z13" s="43">
        <v>84</v>
      </c>
      <c r="AA13" s="43">
        <v>77</v>
      </c>
      <c r="AB13" s="43">
        <v>74</v>
      </c>
      <c r="AC13" s="43">
        <v>83</v>
      </c>
      <c r="AD13" s="43">
        <v>73</v>
      </c>
      <c r="AE13" s="43">
        <v>120</v>
      </c>
      <c r="AF13" s="43">
        <v>89</v>
      </c>
      <c r="AG13" s="43">
        <v>92</v>
      </c>
      <c r="AH13" s="43">
        <v>106</v>
      </c>
      <c r="AI13" s="43">
        <v>109</v>
      </c>
      <c r="AJ13" s="43">
        <v>92</v>
      </c>
      <c r="AK13" s="43">
        <v>70</v>
      </c>
      <c r="AL13" s="43">
        <v>125</v>
      </c>
      <c r="AM13" s="43">
        <v>107</v>
      </c>
      <c r="AN13" s="43">
        <v>133</v>
      </c>
      <c r="AO13" s="43">
        <v>102</v>
      </c>
      <c r="AP13" s="43">
        <v>67</v>
      </c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  <c r="CD13" s="279"/>
      <c r="CE13" s="279"/>
      <c r="CF13" s="279"/>
      <c r="CG13" s="279"/>
      <c r="CH13" s="279"/>
      <c r="CI13" s="279"/>
      <c r="CJ13" s="279"/>
      <c r="CK13" s="279"/>
      <c r="CL13" s="279"/>
    </row>
    <row r="14" spans="1:93" ht="18" x14ac:dyDescent="0.35">
      <c r="A14" s="157"/>
      <c r="B14" s="326" t="s">
        <v>19</v>
      </c>
      <c r="C14" s="326"/>
      <c r="D14" s="326"/>
      <c r="E14" s="326"/>
      <c r="F14" s="157"/>
      <c r="G14" s="59">
        <v>68</v>
      </c>
      <c r="H14" s="60">
        <v>59</v>
      </c>
      <c r="I14" s="60">
        <v>65</v>
      </c>
      <c r="J14" s="60">
        <v>78</v>
      </c>
      <c r="K14" s="60">
        <v>70</v>
      </c>
      <c r="L14" s="60">
        <v>91</v>
      </c>
      <c r="M14" s="60">
        <v>65</v>
      </c>
      <c r="N14" s="60">
        <v>46</v>
      </c>
      <c r="O14" s="60">
        <v>54</v>
      </c>
      <c r="P14" s="60">
        <v>67</v>
      </c>
      <c r="Q14" s="60">
        <v>64</v>
      </c>
      <c r="R14" s="61">
        <v>34</v>
      </c>
      <c r="S14" s="67">
        <v>49</v>
      </c>
      <c r="T14" s="47">
        <v>46</v>
      </c>
      <c r="U14" s="47">
        <v>40</v>
      </c>
      <c r="V14" s="47">
        <v>50</v>
      </c>
      <c r="W14" s="47">
        <v>34</v>
      </c>
      <c r="X14" s="47">
        <v>53</v>
      </c>
      <c r="Y14" s="47">
        <v>56</v>
      </c>
      <c r="Z14" s="47">
        <v>36</v>
      </c>
      <c r="AA14" s="47">
        <v>54</v>
      </c>
      <c r="AB14" s="47">
        <v>53</v>
      </c>
      <c r="AC14" s="47">
        <v>31</v>
      </c>
      <c r="AD14" s="47">
        <v>24</v>
      </c>
      <c r="AE14" s="47">
        <v>29</v>
      </c>
      <c r="AF14" s="47">
        <v>19</v>
      </c>
      <c r="AG14" s="47">
        <v>30</v>
      </c>
      <c r="AH14" s="47">
        <v>34</v>
      </c>
      <c r="AI14" s="47">
        <v>48</v>
      </c>
      <c r="AJ14" s="47">
        <v>39</v>
      </c>
      <c r="AK14" s="47">
        <v>24</v>
      </c>
      <c r="AL14" s="47">
        <v>32</v>
      </c>
      <c r="AM14" s="47">
        <v>47</v>
      </c>
      <c r="AN14" s="47">
        <v>39</v>
      </c>
      <c r="AO14" s="47">
        <v>54</v>
      </c>
      <c r="AP14" s="47">
        <v>27</v>
      </c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</row>
    <row r="15" spans="1:93" ht="18" x14ac:dyDescent="0.35">
      <c r="A15" s="157"/>
      <c r="B15" s="295" t="s">
        <v>84</v>
      </c>
      <c r="C15" s="295"/>
      <c r="D15" s="295"/>
      <c r="E15" s="295"/>
      <c r="F15" s="157"/>
      <c r="G15" s="296">
        <f t="shared" ref="G15:AP15" si="11">G14/G13</f>
        <v>0.57627118644067798</v>
      </c>
      <c r="H15" s="296">
        <f t="shared" si="11"/>
        <v>0.55140186915887845</v>
      </c>
      <c r="I15" s="296">
        <f t="shared" si="11"/>
        <v>0.69892473118279574</v>
      </c>
      <c r="J15" s="296">
        <f t="shared" si="11"/>
        <v>0.82105263157894737</v>
      </c>
      <c r="K15" s="296">
        <f t="shared" si="11"/>
        <v>1.0769230769230769</v>
      </c>
      <c r="L15" s="296">
        <f t="shared" si="11"/>
        <v>1.0459770114942528</v>
      </c>
      <c r="M15" s="296">
        <f t="shared" si="11"/>
        <v>0.72222222222222221</v>
      </c>
      <c r="N15" s="296">
        <f t="shared" si="11"/>
        <v>0.65714285714285714</v>
      </c>
      <c r="O15" s="296">
        <f t="shared" si="11"/>
        <v>0.73972602739726023</v>
      </c>
      <c r="P15" s="296">
        <f t="shared" si="11"/>
        <v>0.44966442953020136</v>
      </c>
      <c r="Q15" s="296">
        <f t="shared" si="11"/>
        <v>0.47058823529411764</v>
      </c>
      <c r="R15" s="296">
        <f t="shared" si="11"/>
        <v>0.39080459770114945</v>
      </c>
      <c r="S15" s="296">
        <f t="shared" si="11"/>
        <v>0.32666666666666666</v>
      </c>
      <c r="T15" s="296">
        <f t="shared" si="11"/>
        <v>0.29677419354838708</v>
      </c>
      <c r="U15" s="296">
        <f t="shared" si="11"/>
        <v>0.2857142857142857</v>
      </c>
      <c r="V15" s="296">
        <f t="shared" si="11"/>
        <v>0.67567567567567566</v>
      </c>
      <c r="W15" s="296">
        <f t="shared" si="11"/>
        <v>0.42499999999999999</v>
      </c>
      <c r="X15" s="296">
        <f t="shared" si="11"/>
        <v>0.56382978723404253</v>
      </c>
      <c r="Y15" s="296">
        <f t="shared" si="11"/>
        <v>0.91803278688524592</v>
      </c>
      <c r="Z15" s="296">
        <f t="shared" si="11"/>
        <v>0.42857142857142855</v>
      </c>
      <c r="AA15" s="296">
        <f t="shared" si="11"/>
        <v>0.70129870129870131</v>
      </c>
      <c r="AB15" s="296">
        <f t="shared" si="11"/>
        <v>0.71621621621621623</v>
      </c>
      <c r="AC15" s="296">
        <f t="shared" si="11"/>
        <v>0.37349397590361444</v>
      </c>
      <c r="AD15" s="296">
        <f t="shared" si="11"/>
        <v>0.32876712328767121</v>
      </c>
      <c r="AE15" s="296">
        <f t="shared" si="11"/>
        <v>0.24166666666666667</v>
      </c>
      <c r="AF15" s="296">
        <f t="shared" si="11"/>
        <v>0.21348314606741572</v>
      </c>
      <c r="AG15" s="296">
        <f t="shared" si="11"/>
        <v>0.32608695652173914</v>
      </c>
      <c r="AH15" s="296">
        <f t="shared" si="11"/>
        <v>0.32075471698113206</v>
      </c>
      <c r="AI15" s="296">
        <f t="shared" si="11"/>
        <v>0.44036697247706424</v>
      </c>
      <c r="AJ15" s="296">
        <f t="shared" si="11"/>
        <v>0.42391304347826086</v>
      </c>
      <c r="AK15" s="296">
        <f t="shared" si="11"/>
        <v>0.34285714285714286</v>
      </c>
      <c r="AL15" s="296">
        <f t="shared" si="11"/>
        <v>0.25600000000000001</v>
      </c>
      <c r="AM15" s="296">
        <f t="shared" si="11"/>
        <v>0.43925233644859812</v>
      </c>
      <c r="AN15" s="296">
        <f t="shared" si="11"/>
        <v>0.2932330827067669</v>
      </c>
      <c r="AO15" s="296">
        <f t="shared" si="11"/>
        <v>0.52941176470588236</v>
      </c>
      <c r="AP15" s="296">
        <f t="shared" si="11"/>
        <v>0.40298507462686567</v>
      </c>
      <c r="AQ15" s="296">
        <f t="shared" ref="AQ15:CL15" si="12">IFERROR(AQ14/AQ13,0)</f>
        <v>0</v>
      </c>
      <c r="AR15" s="296">
        <f t="shared" si="12"/>
        <v>0</v>
      </c>
      <c r="AS15" s="296">
        <f t="shared" si="12"/>
        <v>0</v>
      </c>
      <c r="AT15" s="296">
        <f t="shared" si="12"/>
        <v>0</v>
      </c>
      <c r="AU15" s="296">
        <f t="shared" si="12"/>
        <v>0</v>
      </c>
      <c r="AV15" s="296">
        <f t="shared" si="12"/>
        <v>0</v>
      </c>
      <c r="AW15" s="296">
        <f t="shared" si="12"/>
        <v>0</v>
      </c>
      <c r="AX15" s="296">
        <f t="shared" si="12"/>
        <v>0</v>
      </c>
      <c r="AY15" s="296">
        <f t="shared" si="12"/>
        <v>0</v>
      </c>
      <c r="AZ15" s="296">
        <f t="shared" si="12"/>
        <v>0</v>
      </c>
      <c r="BA15" s="296">
        <f t="shared" si="12"/>
        <v>0</v>
      </c>
      <c r="BB15" s="296">
        <f t="shared" si="12"/>
        <v>0</v>
      </c>
      <c r="BC15" s="296">
        <f t="shared" si="12"/>
        <v>0</v>
      </c>
      <c r="BD15" s="296">
        <f t="shared" si="12"/>
        <v>0</v>
      </c>
      <c r="BE15" s="296">
        <f t="shared" si="12"/>
        <v>0</v>
      </c>
      <c r="BF15" s="296">
        <f t="shared" si="12"/>
        <v>0</v>
      </c>
      <c r="BG15" s="296">
        <f t="shared" si="12"/>
        <v>0</v>
      </c>
      <c r="BH15" s="296">
        <f t="shared" si="12"/>
        <v>0</v>
      </c>
      <c r="BI15" s="296">
        <f t="shared" si="12"/>
        <v>0</v>
      </c>
      <c r="BJ15" s="296">
        <f t="shared" si="12"/>
        <v>0</v>
      </c>
      <c r="BK15" s="296">
        <f t="shared" si="12"/>
        <v>0</v>
      </c>
      <c r="BL15" s="296">
        <f t="shared" si="12"/>
        <v>0</v>
      </c>
      <c r="BM15" s="296">
        <f t="shared" si="12"/>
        <v>0</v>
      </c>
      <c r="BN15" s="296">
        <f t="shared" si="12"/>
        <v>0</v>
      </c>
      <c r="BO15" s="296">
        <f t="shared" si="12"/>
        <v>0</v>
      </c>
      <c r="BP15" s="296">
        <f t="shared" si="12"/>
        <v>0</v>
      </c>
      <c r="BQ15" s="296">
        <f t="shared" si="12"/>
        <v>0</v>
      </c>
      <c r="BR15" s="296">
        <f t="shared" si="12"/>
        <v>0</v>
      </c>
      <c r="BS15" s="296">
        <f t="shared" si="12"/>
        <v>0</v>
      </c>
      <c r="BT15" s="296">
        <f t="shared" si="12"/>
        <v>0</v>
      </c>
      <c r="BU15" s="296">
        <f t="shared" si="12"/>
        <v>0</v>
      </c>
      <c r="BV15" s="296">
        <f t="shared" si="12"/>
        <v>0</v>
      </c>
      <c r="BW15" s="296">
        <f t="shared" si="12"/>
        <v>0</v>
      </c>
      <c r="BX15" s="296">
        <f t="shared" si="12"/>
        <v>0</v>
      </c>
      <c r="BY15" s="296">
        <f t="shared" si="12"/>
        <v>0</v>
      </c>
      <c r="BZ15" s="296">
        <f t="shared" si="12"/>
        <v>0</v>
      </c>
      <c r="CA15" s="296">
        <f t="shared" si="12"/>
        <v>0</v>
      </c>
      <c r="CB15" s="296">
        <f t="shared" si="12"/>
        <v>0</v>
      </c>
      <c r="CC15" s="296">
        <f t="shared" si="12"/>
        <v>0</v>
      </c>
      <c r="CD15" s="296">
        <f t="shared" si="12"/>
        <v>0</v>
      </c>
      <c r="CE15" s="296">
        <f t="shared" si="12"/>
        <v>0</v>
      </c>
      <c r="CF15" s="296">
        <f t="shared" si="12"/>
        <v>0</v>
      </c>
      <c r="CG15" s="296">
        <f t="shared" si="12"/>
        <v>0</v>
      </c>
      <c r="CH15" s="296">
        <f t="shared" si="12"/>
        <v>0</v>
      </c>
      <c r="CI15" s="296">
        <f t="shared" si="12"/>
        <v>0</v>
      </c>
      <c r="CJ15" s="296">
        <f t="shared" si="12"/>
        <v>0</v>
      </c>
      <c r="CK15" s="296">
        <f t="shared" si="12"/>
        <v>0</v>
      </c>
      <c r="CL15" s="296">
        <f t="shared" si="12"/>
        <v>0</v>
      </c>
    </row>
    <row r="16" spans="1:93" ht="18" x14ac:dyDescent="0.35">
      <c r="A16" s="157"/>
      <c r="B16" s="121" t="s">
        <v>29</v>
      </c>
      <c r="C16" s="66"/>
      <c r="D16" s="66"/>
      <c r="E16" s="66"/>
      <c r="F16" s="157"/>
      <c r="G16" s="74" t="s">
        <v>58</v>
      </c>
      <c r="H16" s="74" t="s">
        <v>58</v>
      </c>
      <c r="I16" s="74" t="s">
        <v>58</v>
      </c>
      <c r="J16" s="74" t="s">
        <v>58</v>
      </c>
      <c r="K16" s="74" t="s">
        <v>58</v>
      </c>
      <c r="L16" s="74" t="s">
        <v>58</v>
      </c>
      <c r="M16" s="74" t="s">
        <v>58</v>
      </c>
      <c r="N16" s="74" t="s">
        <v>58</v>
      </c>
      <c r="O16" s="74" t="s">
        <v>58</v>
      </c>
      <c r="P16" s="74" t="s">
        <v>58</v>
      </c>
      <c r="Q16" s="74" t="s">
        <v>58</v>
      </c>
      <c r="R16" s="74" t="s">
        <v>58</v>
      </c>
      <c r="S16" s="74" t="s">
        <v>58</v>
      </c>
      <c r="T16" s="74" t="s">
        <v>58</v>
      </c>
      <c r="U16" s="74" t="s">
        <v>58</v>
      </c>
      <c r="V16" s="74" t="s">
        <v>58</v>
      </c>
      <c r="W16" s="74" t="s">
        <v>58</v>
      </c>
      <c r="X16" s="74" t="s">
        <v>58</v>
      </c>
      <c r="Y16" s="74" t="s">
        <v>58</v>
      </c>
      <c r="Z16" s="74" t="s">
        <v>58</v>
      </c>
      <c r="AA16" s="74" t="s">
        <v>58</v>
      </c>
      <c r="AB16" s="74" t="s">
        <v>58</v>
      </c>
      <c r="AC16" s="74" t="s">
        <v>58</v>
      </c>
      <c r="AD16" s="74" t="s">
        <v>58</v>
      </c>
      <c r="AE16" s="74">
        <v>13</v>
      </c>
      <c r="AF16" s="74">
        <v>22</v>
      </c>
      <c r="AG16" s="74">
        <v>10</v>
      </c>
      <c r="AH16" s="74">
        <v>14</v>
      </c>
      <c r="AI16" s="74">
        <v>29</v>
      </c>
      <c r="AJ16" s="74">
        <v>19</v>
      </c>
      <c r="AK16" s="74">
        <v>24</v>
      </c>
      <c r="AL16" s="74">
        <v>20</v>
      </c>
      <c r="AM16" s="74">
        <v>39</v>
      </c>
      <c r="AN16" s="74">
        <v>39</v>
      </c>
      <c r="AO16" s="74">
        <v>38</v>
      </c>
      <c r="AP16" s="74">
        <v>17</v>
      </c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</row>
    <row r="17" spans="1:90" ht="20.25" customHeight="1" x14ac:dyDescent="0.35">
      <c r="A17" s="157"/>
      <c r="B17" s="326" t="s">
        <v>21</v>
      </c>
      <c r="C17" s="326"/>
      <c r="D17" s="326"/>
      <c r="E17" s="326"/>
      <c r="F17" s="157"/>
      <c r="G17" s="207">
        <v>6</v>
      </c>
      <c r="H17" s="63">
        <v>6</v>
      </c>
      <c r="I17" s="63">
        <v>8</v>
      </c>
      <c r="J17" s="63">
        <v>5</v>
      </c>
      <c r="K17" s="63">
        <v>6</v>
      </c>
      <c r="L17" s="63">
        <v>9</v>
      </c>
      <c r="M17" s="63">
        <v>5</v>
      </c>
      <c r="N17" s="63">
        <v>5</v>
      </c>
      <c r="O17" s="63">
        <v>7</v>
      </c>
      <c r="P17" s="63">
        <v>9</v>
      </c>
      <c r="Q17" s="63">
        <v>11</v>
      </c>
      <c r="R17" s="235">
        <v>5</v>
      </c>
      <c r="S17" s="67">
        <v>6</v>
      </c>
      <c r="T17" s="47">
        <v>11</v>
      </c>
      <c r="U17" s="47">
        <v>10</v>
      </c>
      <c r="V17" s="47">
        <v>9</v>
      </c>
      <c r="W17" s="47">
        <v>6</v>
      </c>
      <c r="X17" s="47">
        <v>8</v>
      </c>
      <c r="Y17" s="47">
        <v>7</v>
      </c>
      <c r="Z17" s="47">
        <v>14</v>
      </c>
      <c r="AA17" s="47">
        <v>9</v>
      </c>
      <c r="AB17" s="47">
        <v>8</v>
      </c>
      <c r="AC17" s="47">
        <v>10</v>
      </c>
      <c r="AD17" s="47">
        <v>6</v>
      </c>
      <c r="AE17" s="47">
        <v>11</v>
      </c>
      <c r="AF17" s="47">
        <v>7</v>
      </c>
      <c r="AG17" s="47">
        <v>9</v>
      </c>
      <c r="AH17" s="47">
        <v>9</v>
      </c>
      <c r="AI17" s="47">
        <v>11</v>
      </c>
      <c r="AJ17" s="47">
        <v>14</v>
      </c>
      <c r="AK17" s="47">
        <v>6</v>
      </c>
      <c r="AL17" s="47">
        <v>12</v>
      </c>
      <c r="AM17" s="47">
        <v>9</v>
      </c>
      <c r="AN17" s="47">
        <v>9</v>
      </c>
      <c r="AO17" s="47">
        <v>10</v>
      </c>
      <c r="AP17" s="47">
        <v>13</v>
      </c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</row>
    <row r="18" spans="1:90" ht="20.25" customHeight="1" x14ac:dyDescent="0.35">
      <c r="A18" s="157"/>
      <c r="B18" s="295" t="s">
        <v>85</v>
      </c>
      <c r="C18" s="295"/>
      <c r="D18" s="295"/>
      <c r="E18" s="295"/>
      <c r="F18" s="157"/>
      <c r="G18" s="296">
        <f t="shared" ref="G18:AL18" si="13">IFERROR(G17/G14,0)</f>
        <v>8.8235294117647065E-2</v>
      </c>
      <c r="H18" s="296">
        <f t="shared" si="13"/>
        <v>0.10169491525423729</v>
      </c>
      <c r="I18" s="296">
        <f t="shared" si="13"/>
        <v>0.12307692307692308</v>
      </c>
      <c r="J18" s="296">
        <f t="shared" si="13"/>
        <v>6.4102564102564097E-2</v>
      </c>
      <c r="K18" s="296">
        <f t="shared" si="13"/>
        <v>8.5714285714285715E-2</v>
      </c>
      <c r="L18" s="296">
        <f t="shared" si="13"/>
        <v>9.8901098901098897E-2</v>
      </c>
      <c r="M18" s="296">
        <f t="shared" si="13"/>
        <v>7.6923076923076927E-2</v>
      </c>
      <c r="N18" s="296">
        <f t="shared" si="13"/>
        <v>0.10869565217391304</v>
      </c>
      <c r="O18" s="296">
        <f t="shared" si="13"/>
        <v>0.12962962962962962</v>
      </c>
      <c r="P18" s="296">
        <f t="shared" si="13"/>
        <v>0.13432835820895522</v>
      </c>
      <c r="Q18" s="296">
        <f t="shared" si="13"/>
        <v>0.171875</v>
      </c>
      <c r="R18" s="296">
        <f t="shared" si="13"/>
        <v>0.14705882352941177</v>
      </c>
      <c r="S18" s="296">
        <f t="shared" si="13"/>
        <v>0.12244897959183673</v>
      </c>
      <c r="T18" s="296">
        <f t="shared" si="13"/>
        <v>0.2391304347826087</v>
      </c>
      <c r="U18" s="296">
        <f t="shared" si="13"/>
        <v>0.25</v>
      </c>
      <c r="V18" s="296">
        <f t="shared" si="13"/>
        <v>0.18</v>
      </c>
      <c r="W18" s="296">
        <f t="shared" si="13"/>
        <v>0.17647058823529413</v>
      </c>
      <c r="X18" s="296">
        <f t="shared" si="13"/>
        <v>0.15094339622641509</v>
      </c>
      <c r="Y18" s="296">
        <f t="shared" si="13"/>
        <v>0.125</v>
      </c>
      <c r="Z18" s="296">
        <f t="shared" si="13"/>
        <v>0.3888888888888889</v>
      </c>
      <c r="AA18" s="296">
        <f t="shared" si="13"/>
        <v>0.16666666666666666</v>
      </c>
      <c r="AB18" s="296">
        <f t="shared" si="13"/>
        <v>0.15094339622641509</v>
      </c>
      <c r="AC18" s="296">
        <f t="shared" si="13"/>
        <v>0.32258064516129031</v>
      </c>
      <c r="AD18" s="296">
        <f t="shared" si="13"/>
        <v>0.25</v>
      </c>
      <c r="AE18" s="296">
        <f t="shared" si="13"/>
        <v>0.37931034482758619</v>
      </c>
      <c r="AF18" s="296">
        <f t="shared" si="13"/>
        <v>0.36842105263157893</v>
      </c>
      <c r="AG18" s="296">
        <f t="shared" si="13"/>
        <v>0.3</v>
      </c>
      <c r="AH18" s="296">
        <f t="shared" si="13"/>
        <v>0.26470588235294118</v>
      </c>
      <c r="AI18" s="296">
        <f t="shared" si="13"/>
        <v>0.22916666666666666</v>
      </c>
      <c r="AJ18" s="296">
        <f t="shared" si="13"/>
        <v>0.35897435897435898</v>
      </c>
      <c r="AK18" s="296">
        <f t="shared" si="13"/>
        <v>0.25</v>
      </c>
      <c r="AL18" s="296">
        <f t="shared" si="13"/>
        <v>0.375</v>
      </c>
      <c r="AM18" s="296">
        <f t="shared" ref="AM18:BR18" si="14">IFERROR(AM17/AM14,0)</f>
        <v>0.19148936170212766</v>
      </c>
      <c r="AN18" s="296">
        <f t="shared" si="14"/>
        <v>0.23076923076923078</v>
      </c>
      <c r="AO18" s="296">
        <f t="shared" si="14"/>
        <v>0.18518518518518517</v>
      </c>
      <c r="AP18" s="296">
        <f t="shared" si="14"/>
        <v>0.48148148148148145</v>
      </c>
      <c r="AQ18" s="296">
        <f t="shared" si="14"/>
        <v>0</v>
      </c>
      <c r="AR18" s="296">
        <f t="shared" si="14"/>
        <v>0</v>
      </c>
      <c r="AS18" s="296">
        <f t="shared" si="14"/>
        <v>0</v>
      </c>
      <c r="AT18" s="296">
        <f t="shared" si="14"/>
        <v>0</v>
      </c>
      <c r="AU18" s="296">
        <f t="shared" si="14"/>
        <v>0</v>
      </c>
      <c r="AV18" s="296">
        <f t="shared" si="14"/>
        <v>0</v>
      </c>
      <c r="AW18" s="296">
        <f t="shared" si="14"/>
        <v>0</v>
      </c>
      <c r="AX18" s="296">
        <f t="shared" si="14"/>
        <v>0</v>
      </c>
      <c r="AY18" s="296">
        <f t="shared" si="14"/>
        <v>0</v>
      </c>
      <c r="AZ18" s="296">
        <f t="shared" si="14"/>
        <v>0</v>
      </c>
      <c r="BA18" s="296">
        <f t="shared" si="14"/>
        <v>0</v>
      </c>
      <c r="BB18" s="296">
        <f t="shared" si="14"/>
        <v>0</v>
      </c>
      <c r="BC18" s="296">
        <f t="shared" si="14"/>
        <v>0</v>
      </c>
      <c r="BD18" s="296">
        <f t="shared" si="14"/>
        <v>0</v>
      </c>
      <c r="BE18" s="296">
        <f t="shared" si="14"/>
        <v>0</v>
      </c>
      <c r="BF18" s="296">
        <f t="shared" si="14"/>
        <v>0</v>
      </c>
      <c r="BG18" s="296">
        <f t="shared" si="14"/>
        <v>0</v>
      </c>
      <c r="BH18" s="296">
        <f t="shared" si="14"/>
        <v>0</v>
      </c>
      <c r="BI18" s="296">
        <f t="shared" si="14"/>
        <v>0</v>
      </c>
      <c r="BJ18" s="296">
        <f t="shared" si="14"/>
        <v>0</v>
      </c>
      <c r="BK18" s="296">
        <f t="shared" si="14"/>
        <v>0</v>
      </c>
      <c r="BL18" s="296">
        <f t="shared" si="14"/>
        <v>0</v>
      </c>
      <c r="BM18" s="296">
        <f t="shared" si="14"/>
        <v>0</v>
      </c>
      <c r="BN18" s="296">
        <f t="shared" si="14"/>
        <v>0</v>
      </c>
      <c r="BO18" s="296">
        <f t="shared" si="14"/>
        <v>0</v>
      </c>
      <c r="BP18" s="296">
        <f t="shared" si="14"/>
        <v>0</v>
      </c>
      <c r="BQ18" s="296">
        <f t="shared" si="14"/>
        <v>0</v>
      </c>
      <c r="BR18" s="296">
        <f t="shared" si="14"/>
        <v>0</v>
      </c>
      <c r="BS18" s="296">
        <f t="shared" ref="BS18:CL18" si="15">IFERROR(BS17/BS14,0)</f>
        <v>0</v>
      </c>
      <c r="BT18" s="296">
        <f t="shared" si="15"/>
        <v>0</v>
      </c>
      <c r="BU18" s="296">
        <f t="shared" si="15"/>
        <v>0</v>
      </c>
      <c r="BV18" s="296">
        <f t="shared" si="15"/>
        <v>0</v>
      </c>
      <c r="BW18" s="296">
        <f t="shared" si="15"/>
        <v>0</v>
      </c>
      <c r="BX18" s="296">
        <f t="shared" si="15"/>
        <v>0</v>
      </c>
      <c r="BY18" s="296">
        <f t="shared" si="15"/>
        <v>0</v>
      </c>
      <c r="BZ18" s="296">
        <f t="shared" si="15"/>
        <v>0</v>
      </c>
      <c r="CA18" s="296">
        <f t="shared" si="15"/>
        <v>0</v>
      </c>
      <c r="CB18" s="296">
        <f t="shared" si="15"/>
        <v>0</v>
      </c>
      <c r="CC18" s="296">
        <f t="shared" si="15"/>
        <v>0</v>
      </c>
      <c r="CD18" s="296">
        <f t="shared" si="15"/>
        <v>0</v>
      </c>
      <c r="CE18" s="296">
        <f t="shared" si="15"/>
        <v>0</v>
      </c>
      <c r="CF18" s="296">
        <f t="shared" si="15"/>
        <v>0</v>
      </c>
      <c r="CG18" s="296">
        <f t="shared" si="15"/>
        <v>0</v>
      </c>
      <c r="CH18" s="296">
        <f t="shared" si="15"/>
        <v>0</v>
      </c>
      <c r="CI18" s="296">
        <f t="shared" si="15"/>
        <v>0</v>
      </c>
      <c r="CJ18" s="296">
        <f t="shared" si="15"/>
        <v>0</v>
      </c>
      <c r="CK18" s="296">
        <f t="shared" si="15"/>
        <v>0</v>
      </c>
      <c r="CL18" s="296">
        <f t="shared" si="15"/>
        <v>0</v>
      </c>
    </row>
    <row r="19" spans="1:90" ht="20.25" customHeight="1" x14ac:dyDescent="0.35">
      <c r="A19" s="157"/>
      <c r="B19" s="295" t="s">
        <v>30</v>
      </c>
      <c r="C19" s="295"/>
      <c r="D19" s="295"/>
      <c r="E19" s="295"/>
      <c r="F19" s="157"/>
      <c r="G19" s="296" t="str">
        <f t="shared" ref="G19:AL19" si="16">IFERROR(G17/G16,"-")</f>
        <v>-</v>
      </c>
      <c r="H19" s="296" t="str">
        <f t="shared" si="16"/>
        <v>-</v>
      </c>
      <c r="I19" s="296" t="str">
        <f t="shared" si="16"/>
        <v>-</v>
      </c>
      <c r="J19" s="296" t="str">
        <f t="shared" si="16"/>
        <v>-</v>
      </c>
      <c r="K19" s="296" t="str">
        <f t="shared" si="16"/>
        <v>-</v>
      </c>
      <c r="L19" s="296" t="str">
        <f t="shared" si="16"/>
        <v>-</v>
      </c>
      <c r="M19" s="296" t="str">
        <f t="shared" si="16"/>
        <v>-</v>
      </c>
      <c r="N19" s="296" t="str">
        <f t="shared" si="16"/>
        <v>-</v>
      </c>
      <c r="O19" s="296" t="str">
        <f t="shared" si="16"/>
        <v>-</v>
      </c>
      <c r="P19" s="296" t="str">
        <f t="shared" si="16"/>
        <v>-</v>
      </c>
      <c r="Q19" s="296" t="str">
        <f t="shared" si="16"/>
        <v>-</v>
      </c>
      <c r="R19" s="296" t="str">
        <f t="shared" si="16"/>
        <v>-</v>
      </c>
      <c r="S19" s="296" t="str">
        <f t="shared" si="16"/>
        <v>-</v>
      </c>
      <c r="T19" s="296" t="str">
        <f t="shared" si="16"/>
        <v>-</v>
      </c>
      <c r="U19" s="296" t="str">
        <f t="shared" si="16"/>
        <v>-</v>
      </c>
      <c r="V19" s="296" t="str">
        <f t="shared" si="16"/>
        <v>-</v>
      </c>
      <c r="W19" s="296" t="str">
        <f t="shared" si="16"/>
        <v>-</v>
      </c>
      <c r="X19" s="296" t="str">
        <f t="shared" si="16"/>
        <v>-</v>
      </c>
      <c r="Y19" s="296" t="str">
        <f t="shared" si="16"/>
        <v>-</v>
      </c>
      <c r="Z19" s="296" t="str">
        <f t="shared" si="16"/>
        <v>-</v>
      </c>
      <c r="AA19" s="296" t="str">
        <f t="shared" si="16"/>
        <v>-</v>
      </c>
      <c r="AB19" s="296" t="str">
        <f t="shared" si="16"/>
        <v>-</v>
      </c>
      <c r="AC19" s="296" t="str">
        <f t="shared" si="16"/>
        <v>-</v>
      </c>
      <c r="AD19" s="296" t="str">
        <f t="shared" si="16"/>
        <v>-</v>
      </c>
      <c r="AE19" s="296">
        <f t="shared" si="16"/>
        <v>0.84615384615384615</v>
      </c>
      <c r="AF19" s="296">
        <f t="shared" si="16"/>
        <v>0.31818181818181818</v>
      </c>
      <c r="AG19" s="296">
        <f t="shared" si="16"/>
        <v>0.9</v>
      </c>
      <c r="AH19" s="296">
        <f t="shared" si="16"/>
        <v>0.6428571428571429</v>
      </c>
      <c r="AI19" s="296">
        <f t="shared" si="16"/>
        <v>0.37931034482758619</v>
      </c>
      <c r="AJ19" s="296">
        <f t="shared" si="16"/>
        <v>0.73684210526315785</v>
      </c>
      <c r="AK19" s="296">
        <f t="shared" si="16"/>
        <v>0.25</v>
      </c>
      <c r="AL19" s="296">
        <f t="shared" si="16"/>
        <v>0.6</v>
      </c>
      <c r="AM19" s="296">
        <f t="shared" ref="AM19:BR19" si="17">IFERROR(AM17/AM16,"-")</f>
        <v>0.23076923076923078</v>
      </c>
      <c r="AN19" s="296">
        <f t="shared" si="17"/>
        <v>0.23076923076923078</v>
      </c>
      <c r="AO19" s="296">
        <f t="shared" si="17"/>
        <v>0.26315789473684209</v>
      </c>
      <c r="AP19" s="296">
        <f t="shared" si="17"/>
        <v>0.76470588235294112</v>
      </c>
      <c r="AQ19" s="296" t="str">
        <f t="shared" si="17"/>
        <v>-</v>
      </c>
      <c r="AR19" s="296" t="str">
        <f t="shared" si="17"/>
        <v>-</v>
      </c>
      <c r="AS19" s="296" t="str">
        <f t="shared" si="17"/>
        <v>-</v>
      </c>
      <c r="AT19" s="296" t="str">
        <f t="shared" si="17"/>
        <v>-</v>
      </c>
      <c r="AU19" s="296" t="str">
        <f t="shared" si="17"/>
        <v>-</v>
      </c>
      <c r="AV19" s="296" t="str">
        <f t="shared" si="17"/>
        <v>-</v>
      </c>
      <c r="AW19" s="296" t="str">
        <f t="shared" si="17"/>
        <v>-</v>
      </c>
      <c r="AX19" s="296" t="str">
        <f t="shared" si="17"/>
        <v>-</v>
      </c>
      <c r="AY19" s="296" t="str">
        <f t="shared" si="17"/>
        <v>-</v>
      </c>
      <c r="AZ19" s="296" t="str">
        <f t="shared" si="17"/>
        <v>-</v>
      </c>
      <c r="BA19" s="296" t="str">
        <f t="shared" si="17"/>
        <v>-</v>
      </c>
      <c r="BB19" s="296" t="str">
        <f t="shared" si="17"/>
        <v>-</v>
      </c>
      <c r="BC19" s="296" t="str">
        <f t="shared" si="17"/>
        <v>-</v>
      </c>
      <c r="BD19" s="296" t="str">
        <f t="shared" si="17"/>
        <v>-</v>
      </c>
      <c r="BE19" s="296" t="str">
        <f t="shared" si="17"/>
        <v>-</v>
      </c>
      <c r="BF19" s="296" t="str">
        <f t="shared" si="17"/>
        <v>-</v>
      </c>
      <c r="BG19" s="296" t="str">
        <f t="shared" si="17"/>
        <v>-</v>
      </c>
      <c r="BH19" s="296" t="str">
        <f t="shared" si="17"/>
        <v>-</v>
      </c>
      <c r="BI19" s="296" t="str">
        <f t="shared" si="17"/>
        <v>-</v>
      </c>
      <c r="BJ19" s="296" t="str">
        <f t="shared" si="17"/>
        <v>-</v>
      </c>
      <c r="BK19" s="296" t="str">
        <f t="shared" si="17"/>
        <v>-</v>
      </c>
      <c r="BL19" s="296" t="str">
        <f t="shared" si="17"/>
        <v>-</v>
      </c>
      <c r="BM19" s="296" t="str">
        <f t="shared" si="17"/>
        <v>-</v>
      </c>
      <c r="BN19" s="296" t="str">
        <f t="shared" si="17"/>
        <v>-</v>
      </c>
      <c r="BO19" s="296" t="str">
        <f t="shared" si="17"/>
        <v>-</v>
      </c>
      <c r="BP19" s="296" t="str">
        <f t="shared" si="17"/>
        <v>-</v>
      </c>
      <c r="BQ19" s="296" t="str">
        <f t="shared" si="17"/>
        <v>-</v>
      </c>
      <c r="BR19" s="296" t="str">
        <f t="shared" si="17"/>
        <v>-</v>
      </c>
      <c r="BS19" s="296" t="str">
        <f t="shared" ref="BS19:CL19" si="18">IFERROR(BS17/BS16,"-")</f>
        <v>-</v>
      </c>
      <c r="BT19" s="296" t="str">
        <f t="shared" si="18"/>
        <v>-</v>
      </c>
      <c r="BU19" s="296" t="str">
        <f t="shared" si="18"/>
        <v>-</v>
      </c>
      <c r="BV19" s="296" t="str">
        <f t="shared" si="18"/>
        <v>-</v>
      </c>
      <c r="BW19" s="296" t="str">
        <f t="shared" si="18"/>
        <v>-</v>
      </c>
      <c r="BX19" s="296" t="str">
        <f t="shared" si="18"/>
        <v>-</v>
      </c>
      <c r="BY19" s="296" t="str">
        <f t="shared" si="18"/>
        <v>-</v>
      </c>
      <c r="BZ19" s="296" t="str">
        <f t="shared" si="18"/>
        <v>-</v>
      </c>
      <c r="CA19" s="296" t="str">
        <f t="shared" si="18"/>
        <v>-</v>
      </c>
      <c r="CB19" s="296" t="str">
        <f t="shared" si="18"/>
        <v>-</v>
      </c>
      <c r="CC19" s="296" t="str">
        <f t="shared" si="18"/>
        <v>-</v>
      </c>
      <c r="CD19" s="296" t="str">
        <f t="shared" si="18"/>
        <v>-</v>
      </c>
      <c r="CE19" s="296" t="str">
        <f t="shared" si="18"/>
        <v>-</v>
      </c>
      <c r="CF19" s="296" t="str">
        <f t="shared" si="18"/>
        <v>-</v>
      </c>
      <c r="CG19" s="296" t="str">
        <f t="shared" si="18"/>
        <v>-</v>
      </c>
      <c r="CH19" s="296" t="str">
        <f t="shared" si="18"/>
        <v>-</v>
      </c>
      <c r="CI19" s="296" t="str">
        <f t="shared" si="18"/>
        <v>-</v>
      </c>
      <c r="CJ19" s="296" t="str">
        <f t="shared" si="18"/>
        <v>-</v>
      </c>
      <c r="CK19" s="296" t="str">
        <f t="shared" si="18"/>
        <v>-</v>
      </c>
      <c r="CL19" s="296" t="str">
        <f t="shared" si="18"/>
        <v>-</v>
      </c>
    </row>
    <row r="20" spans="1:90" ht="20.25" customHeight="1" x14ac:dyDescent="0.35">
      <c r="A20" s="157"/>
      <c r="B20" s="315" t="s">
        <v>23</v>
      </c>
      <c r="C20" s="315"/>
      <c r="D20" s="315"/>
      <c r="E20" s="315"/>
      <c r="F20" s="157"/>
      <c r="G20" s="208">
        <v>37372</v>
      </c>
      <c r="H20" s="64">
        <v>71733.33</v>
      </c>
      <c r="I20" s="64">
        <v>72212.33</v>
      </c>
      <c r="J20" s="64">
        <v>79583.33</v>
      </c>
      <c r="K20" s="64">
        <v>72762</v>
      </c>
      <c r="L20" s="64">
        <v>79791.67</v>
      </c>
      <c r="M20" s="64">
        <v>27265.1</v>
      </c>
      <c r="N20" s="64">
        <v>52228.33</v>
      </c>
      <c r="O20" s="64">
        <v>67875</v>
      </c>
      <c r="P20" s="64">
        <v>87875</v>
      </c>
      <c r="Q20" s="64">
        <v>89183.33</v>
      </c>
      <c r="R20" s="236">
        <v>72252</v>
      </c>
      <c r="S20" s="69">
        <v>52166.67</v>
      </c>
      <c r="T20" s="52">
        <v>73917</v>
      </c>
      <c r="U20" s="52">
        <v>89167</v>
      </c>
      <c r="V20" s="52">
        <v>57752</v>
      </c>
      <c r="W20" s="52">
        <v>71167</v>
      </c>
      <c r="X20" s="52">
        <v>56222</v>
      </c>
      <c r="Y20" s="52">
        <v>72752</v>
      </c>
      <c r="Z20" s="52">
        <v>103750</v>
      </c>
      <c r="AA20" s="52">
        <v>74000</v>
      </c>
      <c r="AB20" s="52">
        <v>72042</v>
      </c>
      <c r="AC20" s="52">
        <v>94400</v>
      </c>
      <c r="AD20" s="52">
        <v>52000</v>
      </c>
      <c r="AE20" s="52">
        <v>104000</v>
      </c>
      <c r="AF20" s="52">
        <v>43000</v>
      </c>
      <c r="AG20" s="52">
        <v>64136.92</v>
      </c>
      <c r="AH20" s="52">
        <v>75475</v>
      </c>
      <c r="AI20" s="52">
        <v>98317</v>
      </c>
      <c r="AJ20" s="52">
        <v>91383</v>
      </c>
      <c r="AK20" s="52">
        <v>97117</v>
      </c>
      <c r="AL20" s="52">
        <v>104550</v>
      </c>
      <c r="AM20" s="52">
        <v>82000</v>
      </c>
      <c r="AN20" s="52">
        <v>76458</v>
      </c>
      <c r="AO20" s="52">
        <v>146083</v>
      </c>
      <c r="AP20" s="52">
        <v>91750</v>
      </c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</row>
    <row r="21" spans="1:90" ht="22.2" customHeight="1" x14ac:dyDescent="0.35">
      <c r="A21" s="157"/>
      <c r="B21" s="295" t="s">
        <v>24</v>
      </c>
      <c r="C21" s="295"/>
      <c r="D21" s="295"/>
      <c r="E21" s="295"/>
      <c r="F21" s="157"/>
      <c r="G21" s="297">
        <f>IFERROR(G20/G17,0)</f>
        <v>6228.666666666667</v>
      </c>
      <c r="H21" s="297">
        <f t="shared" ref="H21:AP21" si="19">H20/H17</f>
        <v>11955.555</v>
      </c>
      <c r="I21" s="297">
        <f t="shared" si="19"/>
        <v>9026.5412500000002</v>
      </c>
      <c r="J21" s="297">
        <f t="shared" si="19"/>
        <v>15916.666000000001</v>
      </c>
      <c r="K21" s="297">
        <f t="shared" si="19"/>
        <v>12127</v>
      </c>
      <c r="L21" s="297">
        <f t="shared" si="19"/>
        <v>8865.7411111111105</v>
      </c>
      <c r="M21" s="297">
        <f t="shared" si="19"/>
        <v>5453.0199999999995</v>
      </c>
      <c r="N21" s="297">
        <f t="shared" si="19"/>
        <v>10445.666000000001</v>
      </c>
      <c r="O21" s="297">
        <f t="shared" si="19"/>
        <v>9696.4285714285706</v>
      </c>
      <c r="P21" s="297">
        <f t="shared" si="19"/>
        <v>9763.8888888888887</v>
      </c>
      <c r="Q21" s="297">
        <f t="shared" si="19"/>
        <v>8107.5754545454547</v>
      </c>
      <c r="R21" s="297">
        <f t="shared" si="19"/>
        <v>14450.4</v>
      </c>
      <c r="S21" s="297">
        <f t="shared" si="19"/>
        <v>8694.4449999999997</v>
      </c>
      <c r="T21" s="297">
        <f t="shared" si="19"/>
        <v>6719.727272727273</v>
      </c>
      <c r="U21" s="297">
        <f t="shared" si="19"/>
        <v>8916.7000000000007</v>
      </c>
      <c r="V21" s="297">
        <f t="shared" si="19"/>
        <v>6416.8888888888887</v>
      </c>
      <c r="W21" s="297">
        <f t="shared" si="19"/>
        <v>11861.166666666666</v>
      </c>
      <c r="X21" s="297">
        <f t="shared" si="19"/>
        <v>7027.75</v>
      </c>
      <c r="Y21" s="297">
        <f t="shared" si="19"/>
        <v>10393.142857142857</v>
      </c>
      <c r="Z21" s="297">
        <f t="shared" si="19"/>
        <v>7410.7142857142853</v>
      </c>
      <c r="AA21" s="297">
        <f t="shared" si="19"/>
        <v>8222.2222222222226</v>
      </c>
      <c r="AB21" s="297">
        <f t="shared" si="19"/>
        <v>9005.25</v>
      </c>
      <c r="AC21" s="297">
        <f t="shared" si="19"/>
        <v>9440</v>
      </c>
      <c r="AD21" s="297">
        <f t="shared" si="19"/>
        <v>8666.6666666666661</v>
      </c>
      <c r="AE21" s="297">
        <f t="shared" si="19"/>
        <v>9454.545454545454</v>
      </c>
      <c r="AF21" s="297">
        <f t="shared" si="19"/>
        <v>6142.8571428571431</v>
      </c>
      <c r="AG21" s="297">
        <f t="shared" si="19"/>
        <v>7126.3244444444445</v>
      </c>
      <c r="AH21" s="297">
        <f t="shared" si="19"/>
        <v>8386.1111111111113</v>
      </c>
      <c r="AI21" s="297">
        <f t="shared" si="19"/>
        <v>8937.9090909090901</v>
      </c>
      <c r="AJ21" s="297">
        <f t="shared" si="19"/>
        <v>6527.3571428571431</v>
      </c>
      <c r="AK21" s="297">
        <f t="shared" si="19"/>
        <v>16186.166666666666</v>
      </c>
      <c r="AL21" s="297">
        <f t="shared" si="19"/>
        <v>8712.5</v>
      </c>
      <c r="AM21" s="297">
        <f t="shared" si="19"/>
        <v>9111.1111111111113</v>
      </c>
      <c r="AN21" s="297">
        <f t="shared" si="19"/>
        <v>8495.3333333333339</v>
      </c>
      <c r="AO21" s="297">
        <f t="shared" si="19"/>
        <v>14608.3</v>
      </c>
      <c r="AP21" s="297">
        <f t="shared" si="19"/>
        <v>7057.6923076923076</v>
      </c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7"/>
      <c r="CF21" s="297"/>
      <c r="CG21" s="297"/>
      <c r="CH21" s="297"/>
      <c r="CI21" s="297"/>
      <c r="CJ21" s="297"/>
      <c r="CK21" s="297"/>
      <c r="CL21" s="297"/>
    </row>
    <row r="22" spans="1:90" ht="18" x14ac:dyDescent="0.35">
      <c r="A22" s="283"/>
      <c r="B22" s="140" t="s">
        <v>69</v>
      </c>
      <c r="C22" s="289"/>
      <c r="D22" s="289"/>
      <c r="E22" s="289"/>
      <c r="F22" s="157"/>
      <c r="G22" s="279">
        <v>40000</v>
      </c>
      <c r="H22" s="279">
        <v>14000</v>
      </c>
      <c r="I22" s="279">
        <v>78000</v>
      </c>
      <c r="J22" s="279">
        <v>40000</v>
      </c>
      <c r="K22" s="279">
        <v>40000</v>
      </c>
      <c r="L22" s="279">
        <v>40000</v>
      </c>
      <c r="M22" s="279">
        <v>40000</v>
      </c>
      <c r="N22" s="279">
        <v>40000</v>
      </c>
      <c r="O22" s="279">
        <v>40000</v>
      </c>
      <c r="P22" s="279">
        <v>40000</v>
      </c>
      <c r="Q22" s="279">
        <v>40000</v>
      </c>
      <c r="R22" s="279">
        <v>40000</v>
      </c>
      <c r="S22" s="279">
        <v>30000</v>
      </c>
      <c r="T22" s="279">
        <v>30000</v>
      </c>
      <c r="U22" s="279">
        <v>30000</v>
      </c>
      <c r="V22" s="279">
        <v>30000</v>
      </c>
      <c r="W22" s="279">
        <v>30000</v>
      </c>
      <c r="X22" s="279">
        <v>30000</v>
      </c>
      <c r="Y22" s="279">
        <v>60000</v>
      </c>
      <c r="Z22" s="279">
        <v>60000</v>
      </c>
      <c r="AA22" s="279">
        <v>60000</v>
      </c>
      <c r="AB22" s="279">
        <v>60000</v>
      </c>
      <c r="AC22" s="279">
        <v>60000</v>
      </c>
      <c r="AD22" s="279">
        <v>60000</v>
      </c>
      <c r="AE22" s="279">
        <v>60000</v>
      </c>
      <c r="AF22" s="279">
        <v>45000</v>
      </c>
      <c r="AG22" s="279">
        <v>45000</v>
      </c>
      <c r="AH22" s="279">
        <v>45000</v>
      </c>
      <c r="AI22" s="279">
        <v>45000</v>
      </c>
      <c r="AJ22" s="279">
        <v>45000</v>
      </c>
      <c r="AK22" s="279">
        <v>45000</v>
      </c>
      <c r="AL22" s="279">
        <v>45000</v>
      </c>
      <c r="AM22" s="279">
        <v>45000</v>
      </c>
      <c r="AN22" s="279">
        <v>45000</v>
      </c>
      <c r="AO22" s="279">
        <v>45000</v>
      </c>
      <c r="AP22" s="279">
        <v>45000</v>
      </c>
      <c r="AQ22" s="279">
        <v>100000</v>
      </c>
      <c r="AR22" s="279">
        <v>120000</v>
      </c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</row>
    <row r="23" spans="1:90" ht="21.6" customHeight="1" x14ac:dyDescent="0.35">
      <c r="A23" s="283"/>
      <c r="B23" s="287"/>
      <c r="C23" s="289"/>
      <c r="D23" s="289"/>
      <c r="E23" s="289"/>
      <c r="F23" s="290"/>
      <c r="G23" s="288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  <c r="BY23" s="284"/>
      <c r="BZ23" s="284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</row>
    <row r="27" spans="1:90" ht="15" customHeight="1" x14ac:dyDescent="0.3"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</row>
  </sheetData>
  <mergeCells count="6">
    <mergeCell ref="B2:H2"/>
    <mergeCell ref="I2:L2"/>
    <mergeCell ref="B20:E20"/>
    <mergeCell ref="B13:E13"/>
    <mergeCell ref="B14:E14"/>
    <mergeCell ref="B17:E17"/>
  </mergeCells>
  <conditionalFormatting sqref="I2:L2 C10:E10 G17:R17 G14:R14 G20:R20 H13:R13 C6:E7">
    <cfRule type="cellIs" dxfId="27" priority="169" operator="equal">
      <formula>""</formula>
    </cfRule>
  </conditionalFormatting>
  <conditionalFormatting sqref="G8:L8 S8:AC8">
    <cfRule type="cellIs" dxfId="26" priority="170" operator="equal">
      <formula>0</formula>
    </cfRule>
  </conditionalFormatting>
  <conditionalFormatting sqref="G12:CL12">
    <cfRule type="expression" dxfId="25" priority="173">
      <formula>#REF!=0</formula>
    </cfRule>
  </conditionalFormatting>
  <conditionalFormatting sqref="S17:Y17 S20:Y20 S13:Y14">
    <cfRule type="cellIs" dxfId="24" priority="157" operator="equal">
      <formula>""</formula>
    </cfRule>
  </conditionalFormatting>
  <conditionalFormatting sqref="B17 B13:B14">
    <cfRule type="cellIs" dxfId="23" priority="98" operator="equal">
      <formula>""</formula>
    </cfRule>
  </conditionalFormatting>
  <conditionalFormatting sqref="B16">
    <cfRule type="cellIs" dxfId="22" priority="113" operator="equal">
      <formula>""</formula>
    </cfRule>
  </conditionalFormatting>
  <conditionalFormatting sqref="G4:R4">
    <cfRule type="expression" dxfId="21" priority="89">
      <formula>#REF!=0</formula>
    </cfRule>
  </conditionalFormatting>
  <conditionalFormatting sqref="M8:R8">
    <cfRule type="cellIs" dxfId="20" priority="82" operator="equal">
      <formula>0</formula>
    </cfRule>
  </conditionalFormatting>
  <conditionalFormatting sqref="S17:AC17 S13:AC14 S20:AC20">
    <cfRule type="cellIs" dxfId="19" priority="68" operator="equal">
      <formula>""</formula>
    </cfRule>
  </conditionalFormatting>
  <conditionalFormatting sqref="S4:AC4">
    <cfRule type="expression" dxfId="18" priority="59">
      <formula>#REF!=0</formula>
    </cfRule>
  </conditionalFormatting>
  <conditionalFormatting sqref="AD17:AP17 AD13:AP14 AD20:AP20">
    <cfRule type="cellIs" dxfId="17" priority="33" operator="equal">
      <formula>""</formula>
    </cfRule>
  </conditionalFormatting>
  <conditionalFormatting sqref="AD4:CB4">
    <cfRule type="expression" dxfId="16" priority="30">
      <formula>#REF!=0</formula>
    </cfRule>
  </conditionalFormatting>
  <conditionalFormatting sqref="AD8:CB8">
    <cfRule type="cellIs" dxfId="15" priority="38" operator="equal">
      <formula>0</formula>
    </cfRule>
  </conditionalFormatting>
  <conditionalFormatting sqref="CC4:CL4">
    <cfRule type="expression" dxfId="14" priority="19">
      <formula>#REF!=0</formula>
    </cfRule>
  </conditionalFormatting>
  <conditionalFormatting sqref="CC8:CL8">
    <cfRule type="cellIs" dxfId="13" priority="27" operator="equal">
      <formula>0</formula>
    </cfRule>
  </conditionalFormatting>
  <conditionalFormatting sqref="G11:AO11 G21:CL21">
    <cfRule type="expression" dxfId="12" priority="16">
      <formula>G7=0</formula>
    </cfRule>
  </conditionalFormatting>
  <conditionalFormatting sqref="G23:L23 S23:AC23">
    <cfRule type="expression" dxfId="11" priority="12">
      <formula>#REF!=0</formula>
    </cfRule>
  </conditionalFormatting>
  <conditionalFormatting sqref="M23:R23">
    <cfRule type="expression" dxfId="10" priority="11">
      <formula>#REF!=0</formula>
    </cfRule>
  </conditionalFormatting>
  <conditionalFormatting sqref="AD23:CB23 AS22:CB22">
    <cfRule type="expression" dxfId="9" priority="10">
      <formula>#REF!=0</formula>
    </cfRule>
  </conditionalFormatting>
  <conditionalFormatting sqref="CC22:CL23">
    <cfRule type="expression" dxfId="8" priority="9">
      <formula>#REF!=0</formula>
    </cfRule>
  </conditionalFormatting>
  <dataValidations count="1">
    <dataValidation type="date" operator="greaterThan" allowBlank="1" showInputMessage="1" prompt="Date - This date is earlier than today's date - are you sure?" sqref="I2" xr:uid="{00000000-0002-0000-0000-000000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30E65365-89BA-4F4B-A305-10A973FB319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'Input Financials'!J11:O11</xm:f>
              <xm:sqref>CO10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B46B-6286-4A7A-9A03-D1A64A318DA9}">
  <dimension ref="A2:BW64"/>
  <sheetViews>
    <sheetView workbookViewId="0">
      <selection activeCell="D6" sqref="D6:E7"/>
    </sheetView>
  </sheetViews>
  <sheetFormatPr defaultColWidth="14.44140625" defaultRowHeight="15" customHeight="1" x14ac:dyDescent="0.3"/>
  <cols>
    <col min="1" max="1" width="1.109375" customWidth="1"/>
    <col min="2" max="2" width="81.77734375" customWidth="1"/>
    <col min="3" max="3" width="1.109375" customWidth="1"/>
    <col min="4" max="4" width="19.88671875" customWidth="1"/>
    <col min="5" max="5" width="12.6640625" customWidth="1"/>
    <col min="6" max="75" width="12.109375" customWidth="1"/>
  </cols>
  <sheetData>
    <row r="2" spans="1:75" ht="63.75" customHeight="1" x14ac:dyDescent="0.3">
      <c r="B2" s="277" t="s">
        <v>0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</row>
    <row r="3" spans="1:75" ht="5.25" customHeight="1" x14ac:dyDescent="0.35">
      <c r="A3" s="154"/>
      <c r="B3" s="169"/>
      <c r="C3" s="154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</row>
    <row r="4" spans="1:75" ht="30" customHeight="1" x14ac:dyDescent="0.35">
      <c r="A4" s="155"/>
      <c r="B4" s="171" t="s">
        <v>50</v>
      </c>
      <c r="C4" s="155"/>
      <c r="D4" s="160">
        <v>42736</v>
      </c>
      <c r="E4" s="137">
        <v>42767</v>
      </c>
      <c r="F4" s="137">
        <v>42795</v>
      </c>
      <c r="G4" s="137">
        <v>42826</v>
      </c>
      <c r="H4" s="137">
        <v>42856</v>
      </c>
      <c r="I4" s="137">
        <v>42887</v>
      </c>
      <c r="J4" s="137">
        <v>42917</v>
      </c>
      <c r="K4" s="137">
        <v>42948</v>
      </c>
      <c r="L4" s="137">
        <v>42979</v>
      </c>
      <c r="M4" s="137">
        <v>43009</v>
      </c>
      <c r="N4" s="137">
        <v>43040</v>
      </c>
      <c r="O4" s="137">
        <v>43070</v>
      </c>
      <c r="P4" s="137">
        <v>43101</v>
      </c>
      <c r="Q4" s="137">
        <v>43132</v>
      </c>
      <c r="R4" s="137">
        <v>43160</v>
      </c>
      <c r="S4" s="137">
        <v>43191</v>
      </c>
      <c r="T4" s="137">
        <v>43221</v>
      </c>
      <c r="U4" s="137">
        <v>43252</v>
      </c>
      <c r="V4" s="137">
        <v>43282</v>
      </c>
      <c r="W4" s="137">
        <v>43313</v>
      </c>
      <c r="X4" s="137">
        <v>43344</v>
      </c>
      <c r="Y4" s="137">
        <v>43374</v>
      </c>
      <c r="Z4" s="137">
        <v>43405</v>
      </c>
      <c r="AA4" s="137">
        <v>43435</v>
      </c>
      <c r="AB4" s="137">
        <v>43466</v>
      </c>
      <c r="AC4" s="137">
        <v>43497</v>
      </c>
      <c r="AD4" s="137">
        <v>43525</v>
      </c>
      <c r="AE4" s="137">
        <v>43556</v>
      </c>
      <c r="AF4" s="137">
        <v>43586</v>
      </c>
      <c r="AG4" s="137">
        <v>43617</v>
      </c>
      <c r="AH4" s="137">
        <v>43647</v>
      </c>
      <c r="AI4" s="137">
        <v>43678</v>
      </c>
      <c r="AJ4" s="137">
        <v>43709</v>
      </c>
      <c r="AK4" s="137">
        <v>43739</v>
      </c>
      <c r="AL4" s="137">
        <v>43770</v>
      </c>
      <c r="AM4" s="137">
        <v>43800</v>
      </c>
      <c r="AN4" s="137">
        <v>43831</v>
      </c>
      <c r="AO4" s="137">
        <v>43862</v>
      </c>
      <c r="AP4" s="137">
        <v>43891</v>
      </c>
      <c r="AQ4" s="137">
        <v>43922</v>
      </c>
      <c r="AR4" s="137">
        <v>43952</v>
      </c>
      <c r="AS4" s="137">
        <v>43983</v>
      </c>
      <c r="AT4" s="137">
        <v>44013</v>
      </c>
      <c r="AU4" s="137">
        <v>44044</v>
      </c>
      <c r="AV4" s="137">
        <v>44075</v>
      </c>
      <c r="AW4" s="137">
        <v>44105</v>
      </c>
      <c r="AX4" s="137">
        <v>44136</v>
      </c>
      <c r="AY4" s="137">
        <v>44166</v>
      </c>
      <c r="AZ4" s="137">
        <v>44197</v>
      </c>
      <c r="BA4" s="137">
        <v>44228</v>
      </c>
      <c r="BB4" s="137">
        <v>44256</v>
      </c>
      <c r="BC4" s="137">
        <v>44287</v>
      </c>
      <c r="BD4" s="137">
        <v>44317</v>
      </c>
      <c r="BE4" s="137">
        <v>44348</v>
      </c>
      <c r="BF4" s="137">
        <v>44378</v>
      </c>
      <c r="BG4" s="137">
        <v>44409</v>
      </c>
      <c r="BH4" s="137">
        <v>44440</v>
      </c>
      <c r="BI4" s="137">
        <v>44470</v>
      </c>
      <c r="BJ4" s="137">
        <v>44501</v>
      </c>
      <c r="BK4" s="137">
        <v>44531</v>
      </c>
      <c r="BL4" s="137">
        <v>44562</v>
      </c>
      <c r="BM4" s="137">
        <v>44593</v>
      </c>
      <c r="BN4" s="137">
        <v>44621</v>
      </c>
      <c r="BO4" s="137">
        <v>44652</v>
      </c>
      <c r="BP4" s="137">
        <v>44682</v>
      </c>
      <c r="BQ4" s="137">
        <v>44713</v>
      </c>
      <c r="BR4" s="137">
        <v>44743</v>
      </c>
      <c r="BS4" s="137">
        <v>44774</v>
      </c>
      <c r="BT4" s="137">
        <v>44805</v>
      </c>
      <c r="BU4" s="137">
        <v>44835</v>
      </c>
      <c r="BV4" s="137">
        <v>44866</v>
      </c>
      <c r="BW4" s="137">
        <v>44896</v>
      </c>
    </row>
    <row r="5" spans="1:75" ht="25.5" customHeight="1" x14ac:dyDescent="0.35">
      <c r="A5" s="155"/>
      <c r="B5" s="171" t="s">
        <v>34</v>
      </c>
      <c r="C5" s="155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</row>
    <row r="6" spans="1:75" ht="20.25" customHeight="1" x14ac:dyDescent="0.35">
      <c r="A6" s="155"/>
      <c r="B6" s="270" t="s">
        <v>54</v>
      </c>
      <c r="C6" s="155"/>
      <c r="D6" s="37">
        <v>1888</v>
      </c>
      <c r="E6" s="37">
        <v>1867</v>
      </c>
      <c r="F6" s="37">
        <v>1849</v>
      </c>
      <c r="G6" s="37">
        <v>1389</v>
      </c>
      <c r="H6" s="37">
        <v>1021</v>
      </c>
      <c r="I6" s="37">
        <v>941</v>
      </c>
      <c r="J6" s="37">
        <v>823</v>
      </c>
      <c r="K6" s="37">
        <v>1024</v>
      </c>
      <c r="L6" s="37">
        <v>1187</v>
      </c>
      <c r="M6" s="37">
        <v>997</v>
      </c>
      <c r="N6" s="37">
        <v>904</v>
      </c>
      <c r="O6" s="37">
        <v>606</v>
      </c>
      <c r="P6" s="37">
        <v>934</v>
      </c>
      <c r="Q6" s="37">
        <v>866</v>
      </c>
      <c r="R6" s="37">
        <v>843</v>
      </c>
      <c r="S6" s="37">
        <v>828</v>
      </c>
      <c r="T6" s="37">
        <v>721</v>
      </c>
      <c r="U6" s="37">
        <v>659</v>
      </c>
      <c r="V6" s="37">
        <v>598</v>
      </c>
      <c r="W6" s="37">
        <v>683</v>
      </c>
      <c r="X6" s="37">
        <v>679</v>
      </c>
      <c r="Y6" s="37">
        <v>599</v>
      </c>
      <c r="Z6" s="37">
        <v>447</v>
      </c>
      <c r="AA6" s="37">
        <v>298</v>
      </c>
      <c r="AB6" s="37">
        <v>558</v>
      </c>
      <c r="AC6" s="37">
        <v>477</v>
      </c>
      <c r="AD6" s="37">
        <v>777</v>
      </c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</row>
    <row r="7" spans="1:75" ht="20.25" customHeight="1" x14ac:dyDescent="0.35">
      <c r="A7" s="155"/>
      <c r="B7" s="140" t="s">
        <v>60</v>
      </c>
      <c r="C7" s="155"/>
      <c r="D7" s="37">
        <v>51</v>
      </c>
      <c r="E7" s="37">
        <v>50</v>
      </c>
      <c r="F7" s="37">
        <v>46</v>
      </c>
      <c r="G7" s="37">
        <v>10</v>
      </c>
      <c r="H7" s="37">
        <v>14</v>
      </c>
      <c r="I7" s="37">
        <v>28</v>
      </c>
      <c r="J7" s="37">
        <v>18</v>
      </c>
      <c r="K7" s="37">
        <v>19</v>
      </c>
      <c r="L7" s="37">
        <v>41</v>
      </c>
      <c r="M7" s="37">
        <v>19</v>
      </c>
      <c r="N7" s="37">
        <v>33</v>
      </c>
      <c r="O7" s="37">
        <v>19</v>
      </c>
      <c r="P7" s="37">
        <v>41</v>
      </c>
      <c r="Q7" s="37">
        <v>19</v>
      </c>
      <c r="R7" s="37">
        <v>25</v>
      </c>
      <c r="S7" s="37">
        <v>32</v>
      </c>
      <c r="T7" s="37">
        <v>40</v>
      </c>
      <c r="U7" s="37">
        <v>27</v>
      </c>
      <c r="V7" s="37">
        <v>14</v>
      </c>
      <c r="W7" s="37">
        <v>23</v>
      </c>
      <c r="X7" s="37">
        <v>29</v>
      </c>
      <c r="Y7" s="37">
        <v>31</v>
      </c>
      <c r="Z7" s="37">
        <v>7</v>
      </c>
      <c r="AA7" s="37" t="s">
        <v>58</v>
      </c>
      <c r="AB7" s="37">
        <v>8</v>
      </c>
      <c r="AC7" s="37">
        <v>25</v>
      </c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</row>
    <row r="8" spans="1:75" ht="20.25" customHeight="1" x14ac:dyDescent="0.35">
      <c r="A8" s="155"/>
      <c r="B8" s="272" t="s">
        <v>39</v>
      </c>
      <c r="C8" s="155"/>
      <c r="D8" s="89" t="s">
        <v>43</v>
      </c>
      <c r="E8" s="89">
        <v>18</v>
      </c>
      <c r="F8" s="89">
        <v>65</v>
      </c>
      <c r="G8" s="90">
        <v>62</v>
      </c>
      <c r="H8" s="90">
        <v>57</v>
      </c>
      <c r="I8" s="90">
        <v>65</v>
      </c>
      <c r="J8" s="90">
        <v>68</v>
      </c>
      <c r="K8" s="90">
        <v>65</v>
      </c>
      <c r="L8" s="90">
        <v>64</v>
      </c>
      <c r="M8" s="90">
        <v>62</v>
      </c>
      <c r="N8" s="90">
        <v>59</v>
      </c>
      <c r="O8" s="90">
        <v>61</v>
      </c>
      <c r="P8" s="90">
        <v>169</v>
      </c>
      <c r="Q8" s="90">
        <v>169</v>
      </c>
      <c r="R8" s="90" t="s">
        <v>57</v>
      </c>
      <c r="S8" s="90" t="s">
        <v>57</v>
      </c>
      <c r="T8" s="90">
        <v>147</v>
      </c>
      <c r="U8" s="90">
        <v>153</v>
      </c>
      <c r="V8" s="90" t="s">
        <v>59</v>
      </c>
      <c r="W8" s="90">
        <v>140</v>
      </c>
      <c r="X8" s="90">
        <v>129</v>
      </c>
      <c r="Y8" s="90">
        <v>125</v>
      </c>
      <c r="Z8" s="90">
        <v>128</v>
      </c>
      <c r="AA8" s="90" t="s">
        <v>59</v>
      </c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</row>
    <row r="9" spans="1:75" ht="20.25" customHeight="1" x14ac:dyDescent="0.35">
      <c r="A9" s="155"/>
      <c r="B9" s="272" t="s">
        <v>40</v>
      </c>
      <c r="C9" s="155"/>
      <c r="D9" s="89" t="s">
        <v>43</v>
      </c>
      <c r="E9" s="89">
        <v>10</v>
      </c>
      <c r="F9" s="89">
        <v>40</v>
      </c>
      <c r="G9" s="90">
        <v>30</v>
      </c>
      <c r="H9" s="90">
        <v>28</v>
      </c>
      <c r="I9" s="90">
        <v>13</v>
      </c>
      <c r="J9" s="90">
        <v>24</v>
      </c>
      <c r="K9" s="90">
        <v>32</v>
      </c>
      <c r="L9" s="90">
        <v>26</v>
      </c>
      <c r="M9" s="90">
        <v>27</v>
      </c>
      <c r="N9" s="90">
        <v>27</v>
      </c>
      <c r="O9" s="90">
        <v>26</v>
      </c>
      <c r="P9" s="90">
        <v>27</v>
      </c>
      <c r="Q9" s="90">
        <v>29</v>
      </c>
      <c r="R9" s="90" t="s">
        <v>56</v>
      </c>
      <c r="S9" s="90" t="s">
        <v>56</v>
      </c>
      <c r="T9" s="90" t="s">
        <v>58</v>
      </c>
      <c r="U9" s="90" t="s">
        <v>58</v>
      </c>
      <c r="V9" s="90" t="s">
        <v>59</v>
      </c>
      <c r="W9" s="90">
        <v>25</v>
      </c>
      <c r="X9" s="90">
        <v>29</v>
      </c>
      <c r="Y9" s="90">
        <v>21</v>
      </c>
      <c r="Z9" s="90">
        <v>23</v>
      </c>
      <c r="AA9" s="90" t="s">
        <v>59</v>
      </c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</row>
    <row r="10" spans="1:75" ht="20.25" customHeight="1" thickBot="1" x14ac:dyDescent="0.4">
      <c r="A10" s="155"/>
      <c r="B10" s="173" t="s">
        <v>14</v>
      </c>
      <c r="C10" s="155"/>
      <c r="D10" s="128"/>
      <c r="E10" s="128"/>
      <c r="F10" s="128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</row>
    <row r="11" spans="1:75" ht="25.5" customHeight="1" x14ac:dyDescent="0.35">
      <c r="A11" s="155"/>
      <c r="B11" s="171" t="s">
        <v>35</v>
      </c>
      <c r="C11" s="155"/>
      <c r="D11" s="126"/>
      <c r="E11" s="126"/>
      <c r="F11" s="126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</row>
    <row r="12" spans="1:75" ht="20.25" customHeight="1" x14ac:dyDescent="0.35">
      <c r="A12" s="155"/>
      <c r="B12" s="271" t="s">
        <v>55</v>
      </c>
      <c r="C12" s="155"/>
      <c r="D12" s="37">
        <v>165</v>
      </c>
      <c r="E12" s="37">
        <v>174</v>
      </c>
      <c r="F12" s="37">
        <v>287</v>
      </c>
      <c r="G12" s="37">
        <v>276</v>
      </c>
      <c r="H12" s="37">
        <v>278</v>
      </c>
      <c r="I12" s="37">
        <v>277</v>
      </c>
      <c r="J12" s="88">
        <v>247</v>
      </c>
      <c r="K12" s="88">
        <v>249</v>
      </c>
      <c r="L12" s="88">
        <v>250</v>
      </c>
      <c r="M12" s="88">
        <v>290</v>
      </c>
      <c r="N12" s="88">
        <v>279</v>
      </c>
      <c r="O12" s="88">
        <v>177</v>
      </c>
      <c r="P12" s="88">
        <v>321</v>
      </c>
      <c r="Q12" s="88">
        <v>278</v>
      </c>
      <c r="R12" s="88">
        <v>288</v>
      </c>
      <c r="S12" s="88">
        <v>207</v>
      </c>
      <c r="T12" s="88">
        <v>232</v>
      </c>
      <c r="U12" s="88">
        <v>177</v>
      </c>
      <c r="V12" s="88">
        <v>197</v>
      </c>
      <c r="W12" s="88">
        <v>266</v>
      </c>
      <c r="X12" s="88">
        <v>288</v>
      </c>
      <c r="Y12" s="88">
        <v>248</v>
      </c>
      <c r="Z12" s="88">
        <v>262</v>
      </c>
      <c r="AA12" s="88">
        <v>325</v>
      </c>
      <c r="AB12" s="88">
        <v>141</v>
      </c>
      <c r="AC12" s="88">
        <v>230</v>
      </c>
      <c r="AD12" s="88">
        <v>450</v>
      </c>
      <c r="AE12" s="88">
        <v>125</v>
      </c>
      <c r="AF12" s="88">
        <v>95</v>
      </c>
      <c r="AG12" s="88">
        <v>432</v>
      </c>
      <c r="AH12" s="88">
        <v>125</v>
      </c>
      <c r="AI12" s="88">
        <v>188</v>
      </c>
      <c r="AJ12" s="88">
        <v>443</v>
      </c>
      <c r="AK12" s="88">
        <v>126</v>
      </c>
      <c r="AL12" s="88">
        <v>555</v>
      </c>
      <c r="AM12" s="88">
        <v>230</v>
      </c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</row>
    <row r="13" spans="1:75" ht="20.25" customHeight="1" x14ac:dyDescent="0.35">
      <c r="A13" s="155"/>
      <c r="B13" s="140" t="s">
        <v>62</v>
      </c>
      <c r="C13" s="155"/>
      <c r="D13" s="37">
        <v>4</v>
      </c>
      <c r="E13" s="37">
        <v>0</v>
      </c>
      <c r="F13" s="37">
        <v>5</v>
      </c>
      <c r="G13" s="37">
        <v>0</v>
      </c>
      <c r="H13" s="37">
        <v>4</v>
      </c>
      <c r="I13" s="37">
        <v>8</v>
      </c>
      <c r="J13" s="88">
        <v>7</v>
      </c>
      <c r="K13" s="88">
        <v>12</v>
      </c>
      <c r="L13" s="88">
        <v>12</v>
      </c>
      <c r="M13" s="88">
        <v>26</v>
      </c>
      <c r="N13" s="88">
        <v>16</v>
      </c>
      <c r="O13" s="88">
        <v>10</v>
      </c>
      <c r="P13" s="88">
        <v>14</v>
      </c>
      <c r="Q13" s="88">
        <v>6</v>
      </c>
      <c r="R13" s="88">
        <v>6</v>
      </c>
      <c r="S13" s="88">
        <v>6</v>
      </c>
      <c r="T13" s="88">
        <v>13</v>
      </c>
      <c r="U13" s="88">
        <v>3</v>
      </c>
      <c r="V13" s="88">
        <v>9</v>
      </c>
      <c r="W13" s="88">
        <v>14</v>
      </c>
      <c r="X13" s="88">
        <v>6</v>
      </c>
      <c r="Y13" s="88">
        <v>7</v>
      </c>
      <c r="Z13" s="88">
        <v>8</v>
      </c>
      <c r="AA13" s="88" t="s">
        <v>58</v>
      </c>
      <c r="AB13" s="88">
        <v>0</v>
      </c>
      <c r="AC13" s="88">
        <v>7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</row>
    <row r="14" spans="1:75" ht="20.25" customHeight="1" thickBot="1" x14ac:dyDescent="0.4">
      <c r="A14" s="155"/>
      <c r="B14" s="173" t="s">
        <v>53</v>
      </c>
      <c r="C14" s="155"/>
      <c r="D14" s="132">
        <v>722.82</v>
      </c>
      <c r="E14" s="132">
        <v>665.81</v>
      </c>
      <c r="F14" s="132">
        <v>916</v>
      </c>
      <c r="G14" s="133">
        <v>782</v>
      </c>
      <c r="H14" s="133">
        <v>956</v>
      </c>
      <c r="I14" s="133">
        <v>1702</v>
      </c>
      <c r="J14" s="133">
        <v>1464</v>
      </c>
      <c r="K14" s="133">
        <v>1143</v>
      </c>
      <c r="L14" s="133">
        <v>1050</v>
      </c>
      <c r="M14" s="133">
        <v>1152</v>
      </c>
      <c r="N14" s="133">
        <v>1194</v>
      </c>
      <c r="O14" s="133">
        <v>787.62</v>
      </c>
      <c r="P14" s="133">
        <v>1313</v>
      </c>
      <c r="Q14" s="133">
        <v>1283</v>
      </c>
      <c r="R14" s="133">
        <v>1105</v>
      </c>
      <c r="S14" s="133">
        <v>719</v>
      </c>
      <c r="T14" s="133">
        <v>720</v>
      </c>
      <c r="U14" s="133">
        <v>541</v>
      </c>
      <c r="V14" s="133">
        <v>726</v>
      </c>
      <c r="W14" s="133">
        <v>697</v>
      </c>
      <c r="X14" s="133">
        <v>690</v>
      </c>
      <c r="Y14" s="133">
        <v>676</v>
      </c>
      <c r="Z14" s="133">
        <v>783</v>
      </c>
      <c r="AA14" s="133">
        <v>434</v>
      </c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</row>
    <row r="15" spans="1:75" ht="25.5" customHeight="1" x14ac:dyDescent="0.35">
      <c r="A15" s="155"/>
      <c r="B15" s="171" t="s">
        <v>41</v>
      </c>
      <c r="C15" s="155"/>
      <c r="D15" s="130"/>
      <c r="E15" s="130"/>
      <c r="F15" s="130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</row>
    <row r="16" spans="1:75" ht="20.25" customHeight="1" x14ac:dyDescent="0.35">
      <c r="A16" s="155"/>
      <c r="B16" s="270" t="s">
        <v>51</v>
      </c>
      <c r="C16" s="155"/>
      <c r="D16" s="37">
        <v>412</v>
      </c>
      <c r="E16" s="37">
        <v>438</v>
      </c>
      <c r="F16" s="37">
        <v>657</v>
      </c>
      <c r="G16" s="37">
        <v>424</v>
      </c>
      <c r="H16" s="37">
        <v>387</v>
      </c>
      <c r="I16" s="37">
        <v>632</v>
      </c>
      <c r="J16" s="88">
        <v>638</v>
      </c>
      <c r="K16" s="88">
        <v>289</v>
      </c>
      <c r="L16" s="88">
        <v>248</v>
      </c>
      <c r="M16" s="88">
        <v>331</v>
      </c>
      <c r="N16" s="88">
        <v>457</v>
      </c>
      <c r="O16" s="88">
        <v>436</v>
      </c>
      <c r="P16" s="88">
        <v>284</v>
      </c>
      <c r="Q16" s="88">
        <v>263</v>
      </c>
      <c r="R16" s="88">
        <v>447</v>
      </c>
      <c r="S16" s="88">
        <v>381</v>
      </c>
      <c r="T16" s="88">
        <v>411</v>
      </c>
      <c r="U16" s="88">
        <v>525</v>
      </c>
      <c r="V16" s="88">
        <v>575</v>
      </c>
      <c r="W16" s="88">
        <v>343</v>
      </c>
      <c r="X16" s="88">
        <v>337</v>
      </c>
      <c r="Y16" s="88">
        <v>376</v>
      </c>
      <c r="Z16" s="88">
        <v>644</v>
      </c>
      <c r="AA16" s="88">
        <v>466</v>
      </c>
      <c r="AB16" s="88">
        <v>342</v>
      </c>
      <c r="AC16" s="88">
        <v>357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</row>
    <row r="17" spans="1:75" ht="20.25" customHeight="1" thickBot="1" x14ac:dyDescent="0.4">
      <c r="A17" s="155"/>
      <c r="B17" s="175" t="s">
        <v>64</v>
      </c>
      <c r="C17" s="155"/>
      <c r="D17" s="37">
        <v>17</v>
      </c>
      <c r="E17" s="37">
        <v>15</v>
      </c>
      <c r="F17" s="37">
        <v>19</v>
      </c>
      <c r="G17" s="37">
        <v>1</v>
      </c>
      <c r="H17" s="37">
        <v>12</v>
      </c>
      <c r="I17" s="37">
        <v>9</v>
      </c>
      <c r="J17" s="103">
        <v>12</v>
      </c>
      <c r="K17" s="103">
        <v>15</v>
      </c>
      <c r="L17" s="103">
        <v>2</v>
      </c>
      <c r="M17" s="103">
        <v>11</v>
      </c>
      <c r="N17" s="103">
        <v>26</v>
      </c>
      <c r="O17" s="103">
        <v>9</v>
      </c>
      <c r="P17" s="103">
        <v>11</v>
      </c>
      <c r="Q17" s="103">
        <v>4</v>
      </c>
      <c r="R17" s="103">
        <v>7</v>
      </c>
      <c r="S17" s="103">
        <v>18</v>
      </c>
      <c r="T17" s="103">
        <v>22</v>
      </c>
      <c r="U17" s="103">
        <v>12</v>
      </c>
      <c r="V17" s="103">
        <v>26</v>
      </c>
      <c r="W17" s="103">
        <v>9</v>
      </c>
      <c r="X17" s="103">
        <v>13</v>
      </c>
      <c r="Y17" s="103">
        <v>8</v>
      </c>
      <c r="Z17" s="103">
        <v>14</v>
      </c>
      <c r="AA17" s="103">
        <v>3</v>
      </c>
      <c r="AB17" s="103">
        <v>2</v>
      </c>
      <c r="AC17" s="103">
        <v>4</v>
      </c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</row>
    <row r="18" spans="1:75" ht="25.5" customHeight="1" x14ac:dyDescent="0.35">
      <c r="A18" s="155"/>
      <c r="B18" s="168" t="s">
        <v>47</v>
      </c>
      <c r="C18" s="155"/>
      <c r="D18" s="126"/>
      <c r="E18" s="126"/>
      <c r="F18" s="126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</row>
    <row r="19" spans="1:75" ht="20.25" customHeight="1" x14ac:dyDescent="0.35">
      <c r="A19" s="155"/>
      <c r="B19" s="295" t="s">
        <v>15</v>
      </c>
      <c r="C19" s="155"/>
      <c r="D19" s="298">
        <f t="shared" ref="D19:O19" si="0">D16+D12+D6</f>
        <v>2465</v>
      </c>
      <c r="E19" s="298">
        <f t="shared" si="0"/>
        <v>2479</v>
      </c>
      <c r="F19" s="298">
        <f t="shared" si="0"/>
        <v>2793</v>
      </c>
      <c r="G19" s="298">
        <f t="shared" si="0"/>
        <v>2089</v>
      </c>
      <c r="H19" s="298">
        <f t="shared" si="0"/>
        <v>1686</v>
      </c>
      <c r="I19" s="298">
        <f t="shared" si="0"/>
        <v>1850</v>
      </c>
      <c r="J19" s="298">
        <f t="shared" si="0"/>
        <v>1708</v>
      </c>
      <c r="K19" s="298">
        <f t="shared" si="0"/>
        <v>1562</v>
      </c>
      <c r="L19" s="298">
        <f t="shared" si="0"/>
        <v>1685</v>
      </c>
      <c r="M19" s="298">
        <f t="shared" si="0"/>
        <v>1618</v>
      </c>
      <c r="N19" s="298">
        <f t="shared" si="0"/>
        <v>1640</v>
      </c>
      <c r="O19" s="298">
        <f t="shared" si="0"/>
        <v>1219</v>
      </c>
      <c r="P19" s="298">
        <f t="shared" ref="P19:AA19" si="1">P16+P12+P6</f>
        <v>1539</v>
      </c>
      <c r="Q19" s="298">
        <f t="shared" si="1"/>
        <v>1407</v>
      </c>
      <c r="R19" s="298">
        <f t="shared" si="1"/>
        <v>1578</v>
      </c>
      <c r="S19" s="298">
        <f t="shared" si="1"/>
        <v>1416</v>
      </c>
      <c r="T19" s="298">
        <f t="shared" si="1"/>
        <v>1364</v>
      </c>
      <c r="U19" s="298">
        <f t="shared" si="1"/>
        <v>1361</v>
      </c>
      <c r="V19" s="298">
        <f t="shared" si="1"/>
        <v>1370</v>
      </c>
      <c r="W19" s="298">
        <f t="shared" si="1"/>
        <v>1292</v>
      </c>
      <c r="X19" s="298">
        <f t="shared" si="1"/>
        <v>1304</v>
      </c>
      <c r="Y19" s="298">
        <f t="shared" si="1"/>
        <v>1223</v>
      </c>
      <c r="Z19" s="298">
        <f t="shared" si="1"/>
        <v>1353</v>
      </c>
      <c r="AA19" s="298">
        <f t="shared" si="1"/>
        <v>1089</v>
      </c>
      <c r="AB19" s="298">
        <f t="shared" ref="AB19:AM19" si="2">AB16+AB12+AB6</f>
        <v>1041</v>
      </c>
      <c r="AC19" s="298">
        <f t="shared" si="2"/>
        <v>1064</v>
      </c>
      <c r="AD19" s="298">
        <f t="shared" si="2"/>
        <v>1227</v>
      </c>
      <c r="AE19" s="298">
        <f t="shared" si="2"/>
        <v>125</v>
      </c>
      <c r="AF19" s="298">
        <f t="shared" si="2"/>
        <v>95</v>
      </c>
      <c r="AG19" s="298">
        <f t="shared" si="2"/>
        <v>432</v>
      </c>
      <c r="AH19" s="298">
        <f t="shared" si="2"/>
        <v>125</v>
      </c>
      <c r="AI19" s="298">
        <f t="shared" si="2"/>
        <v>188</v>
      </c>
      <c r="AJ19" s="298">
        <f t="shared" si="2"/>
        <v>443</v>
      </c>
      <c r="AK19" s="298">
        <f t="shared" si="2"/>
        <v>126</v>
      </c>
      <c r="AL19" s="298">
        <f t="shared" si="2"/>
        <v>555</v>
      </c>
      <c r="AM19" s="298">
        <f t="shared" si="2"/>
        <v>230</v>
      </c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</row>
    <row r="20" spans="1:75" ht="20.25" customHeight="1" x14ac:dyDescent="0.35">
      <c r="A20" s="155"/>
      <c r="B20" s="295" t="s">
        <v>16</v>
      </c>
      <c r="C20" s="155"/>
      <c r="D20" s="298">
        <f t="shared" ref="D20:O20" si="3">D7+D13+D17</f>
        <v>72</v>
      </c>
      <c r="E20" s="298">
        <f t="shared" si="3"/>
        <v>65</v>
      </c>
      <c r="F20" s="298">
        <f t="shared" si="3"/>
        <v>70</v>
      </c>
      <c r="G20" s="298">
        <f t="shared" si="3"/>
        <v>11</v>
      </c>
      <c r="H20" s="298">
        <f t="shared" si="3"/>
        <v>30</v>
      </c>
      <c r="I20" s="298">
        <f t="shared" si="3"/>
        <v>45</v>
      </c>
      <c r="J20" s="298">
        <f t="shared" si="3"/>
        <v>37</v>
      </c>
      <c r="K20" s="298">
        <f t="shared" si="3"/>
        <v>46</v>
      </c>
      <c r="L20" s="298">
        <f t="shared" si="3"/>
        <v>55</v>
      </c>
      <c r="M20" s="298">
        <f t="shared" si="3"/>
        <v>56</v>
      </c>
      <c r="N20" s="298">
        <f t="shared" si="3"/>
        <v>75</v>
      </c>
      <c r="O20" s="298">
        <f t="shared" si="3"/>
        <v>38</v>
      </c>
      <c r="P20" s="298">
        <f t="shared" ref="P20:AA20" si="4">P7+P13+P17</f>
        <v>66</v>
      </c>
      <c r="Q20" s="298">
        <f t="shared" si="4"/>
        <v>29</v>
      </c>
      <c r="R20" s="298">
        <f t="shared" si="4"/>
        <v>38</v>
      </c>
      <c r="S20" s="298">
        <f t="shared" si="4"/>
        <v>56</v>
      </c>
      <c r="T20" s="298">
        <f t="shared" si="4"/>
        <v>75</v>
      </c>
      <c r="U20" s="298">
        <f t="shared" si="4"/>
        <v>42</v>
      </c>
      <c r="V20" s="298">
        <f t="shared" si="4"/>
        <v>49</v>
      </c>
      <c r="W20" s="298">
        <f t="shared" si="4"/>
        <v>46</v>
      </c>
      <c r="X20" s="298">
        <f t="shared" si="4"/>
        <v>48</v>
      </c>
      <c r="Y20" s="298">
        <f t="shared" si="4"/>
        <v>46</v>
      </c>
      <c r="Z20" s="298">
        <f t="shared" si="4"/>
        <v>29</v>
      </c>
      <c r="AA20" s="298" t="e">
        <f t="shared" si="4"/>
        <v>#VALUE!</v>
      </c>
      <c r="AB20" s="298">
        <f t="shared" ref="AB20:AM20" si="5">AB7+AB13+AB17</f>
        <v>10</v>
      </c>
      <c r="AC20" s="298">
        <f t="shared" si="5"/>
        <v>36</v>
      </c>
      <c r="AD20" s="298">
        <f t="shared" si="5"/>
        <v>0</v>
      </c>
      <c r="AE20" s="298">
        <f t="shared" si="5"/>
        <v>0</v>
      </c>
      <c r="AF20" s="298">
        <f t="shared" si="5"/>
        <v>0</v>
      </c>
      <c r="AG20" s="298">
        <f t="shared" si="5"/>
        <v>0</v>
      </c>
      <c r="AH20" s="298">
        <f t="shared" si="5"/>
        <v>0</v>
      </c>
      <c r="AI20" s="298">
        <f t="shared" si="5"/>
        <v>0</v>
      </c>
      <c r="AJ20" s="298">
        <f t="shared" si="5"/>
        <v>0</v>
      </c>
      <c r="AK20" s="298">
        <f t="shared" si="5"/>
        <v>0</v>
      </c>
      <c r="AL20" s="298">
        <f t="shared" si="5"/>
        <v>0</v>
      </c>
      <c r="AM20" s="298">
        <f t="shared" si="5"/>
        <v>0</v>
      </c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</row>
    <row r="21" spans="1:75" ht="20.25" customHeight="1" x14ac:dyDescent="0.35">
      <c r="A21" s="155"/>
      <c r="B21" s="295" t="s">
        <v>17</v>
      </c>
      <c r="C21" s="155"/>
      <c r="D21" s="299">
        <f>D14+D10</f>
        <v>722.82</v>
      </c>
      <c r="E21" s="299">
        <f t="shared" ref="E21:O21" si="6">E14+E10</f>
        <v>665.81</v>
      </c>
      <c r="F21" s="299">
        <f t="shared" si="6"/>
        <v>916</v>
      </c>
      <c r="G21" s="299">
        <f t="shared" si="6"/>
        <v>782</v>
      </c>
      <c r="H21" s="299">
        <f t="shared" si="6"/>
        <v>956</v>
      </c>
      <c r="I21" s="299">
        <f t="shared" si="6"/>
        <v>1702</v>
      </c>
      <c r="J21" s="299">
        <f t="shared" si="6"/>
        <v>1464</v>
      </c>
      <c r="K21" s="299">
        <f t="shared" si="6"/>
        <v>1143</v>
      </c>
      <c r="L21" s="299">
        <f t="shared" si="6"/>
        <v>1050</v>
      </c>
      <c r="M21" s="299">
        <f t="shared" si="6"/>
        <v>1152</v>
      </c>
      <c r="N21" s="299">
        <f t="shared" si="6"/>
        <v>1194</v>
      </c>
      <c r="O21" s="299">
        <f t="shared" si="6"/>
        <v>787.62</v>
      </c>
      <c r="P21" s="299">
        <f t="shared" ref="P21:AA21" si="7">P14+P10</f>
        <v>1313</v>
      </c>
      <c r="Q21" s="299">
        <f t="shared" si="7"/>
        <v>1283</v>
      </c>
      <c r="R21" s="299">
        <f t="shared" si="7"/>
        <v>1105</v>
      </c>
      <c r="S21" s="299">
        <f t="shared" si="7"/>
        <v>719</v>
      </c>
      <c r="T21" s="299">
        <f t="shared" si="7"/>
        <v>720</v>
      </c>
      <c r="U21" s="299">
        <f t="shared" si="7"/>
        <v>541</v>
      </c>
      <c r="V21" s="299">
        <f t="shared" si="7"/>
        <v>726</v>
      </c>
      <c r="W21" s="299">
        <f t="shared" si="7"/>
        <v>697</v>
      </c>
      <c r="X21" s="299">
        <f t="shared" si="7"/>
        <v>690</v>
      </c>
      <c r="Y21" s="299">
        <f t="shared" si="7"/>
        <v>676</v>
      </c>
      <c r="Z21" s="299">
        <f t="shared" si="7"/>
        <v>783</v>
      </c>
      <c r="AA21" s="299">
        <f t="shared" si="7"/>
        <v>434</v>
      </c>
      <c r="AB21" s="299">
        <f>AB14+AB10</f>
        <v>0</v>
      </c>
      <c r="AC21" s="299">
        <f t="shared" ref="AC21:AM21" si="8">AC14+AC10</f>
        <v>0</v>
      </c>
      <c r="AD21" s="299">
        <f t="shared" si="8"/>
        <v>0</v>
      </c>
      <c r="AE21" s="299">
        <f t="shared" si="8"/>
        <v>0</v>
      </c>
      <c r="AF21" s="299">
        <f t="shared" si="8"/>
        <v>0</v>
      </c>
      <c r="AG21" s="299">
        <f t="shared" si="8"/>
        <v>0</v>
      </c>
      <c r="AH21" s="299">
        <f t="shared" si="8"/>
        <v>0</v>
      </c>
      <c r="AI21" s="299">
        <f t="shared" si="8"/>
        <v>0</v>
      </c>
      <c r="AJ21" s="299">
        <f t="shared" si="8"/>
        <v>0</v>
      </c>
      <c r="AK21" s="299">
        <f t="shared" si="8"/>
        <v>0</v>
      </c>
      <c r="AL21" s="299">
        <f t="shared" si="8"/>
        <v>0</v>
      </c>
      <c r="AM21" s="299">
        <f t="shared" si="8"/>
        <v>0</v>
      </c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</row>
    <row r="22" spans="1:75" ht="5.0999999999999996" customHeight="1" x14ac:dyDescent="0.35">
      <c r="A22" s="181"/>
      <c r="B22" s="163"/>
      <c r="C22" s="210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</row>
    <row r="23" spans="1:75" ht="20.25" customHeight="1" x14ac:dyDescent="0.3"/>
    <row r="24" spans="1:75" ht="20.25" customHeight="1" x14ac:dyDescent="0.3"/>
    <row r="25" spans="1:75" ht="20.25" customHeight="1" x14ac:dyDescent="0.3"/>
    <row r="26" spans="1:75" ht="20.25" customHeight="1" x14ac:dyDescent="0.3"/>
    <row r="27" spans="1:75" ht="20.25" customHeight="1" x14ac:dyDescent="0.3"/>
    <row r="28" spans="1:75" ht="20.25" customHeight="1" x14ac:dyDescent="0.3"/>
    <row r="29" spans="1:75" ht="20.25" customHeight="1" x14ac:dyDescent="0.3"/>
    <row r="30" spans="1:75" ht="20.25" customHeight="1" x14ac:dyDescent="0.3"/>
    <row r="31" spans="1:75" ht="20.25" customHeight="1" x14ac:dyDescent="0.3"/>
    <row r="32" spans="1:75" ht="20.25" customHeight="1" x14ac:dyDescent="0.3"/>
    <row r="33" spans="2:75" ht="20.25" customHeight="1" x14ac:dyDescent="0.4">
      <c r="C33" s="10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</row>
    <row r="34" spans="2:75" ht="20.25" customHeight="1" x14ac:dyDescent="0.4">
      <c r="C34" s="10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</row>
    <row r="35" spans="2:75" ht="20.25" customHeight="1" x14ac:dyDescent="0.4">
      <c r="C35" s="10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</row>
    <row r="36" spans="2:75" ht="20.25" customHeight="1" x14ac:dyDescent="0.4">
      <c r="B36" s="65"/>
      <c r="C36" s="10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</row>
    <row r="37" spans="2:75" ht="20.25" customHeight="1" x14ac:dyDescent="0.4">
      <c r="B37" s="65"/>
      <c r="C37" s="10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</row>
    <row r="42" spans="2:75" ht="20.25" customHeight="1" x14ac:dyDescent="0.4">
      <c r="B42" s="65"/>
      <c r="C42" s="10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</row>
    <row r="43" spans="2:75" ht="20.25" customHeight="1" x14ac:dyDescent="0.4">
      <c r="B43" s="65"/>
      <c r="C43" s="10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</row>
    <row r="44" spans="2:75" ht="20.25" customHeight="1" x14ac:dyDescent="0.4">
      <c r="B44" s="65"/>
      <c r="C44" s="10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</row>
    <row r="45" spans="2:75" ht="20.25" customHeight="1" x14ac:dyDescent="0.4">
      <c r="B45" s="65"/>
      <c r="C45" s="10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</row>
    <row r="46" spans="2:75" ht="20.25" customHeight="1" x14ac:dyDescent="0.4">
      <c r="B46" s="65"/>
      <c r="C46" s="10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</row>
    <row r="47" spans="2:75" ht="20.25" customHeight="1" x14ac:dyDescent="0.4">
      <c r="B47" s="65"/>
      <c r="C47" s="10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</row>
    <row r="48" spans="2:75" ht="20.25" customHeight="1" x14ac:dyDescent="0.4">
      <c r="B48" s="65"/>
      <c r="C48" s="10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</row>
    <row r="49" spans="2:75" ht="20.25" customHeight="1" x14ac:dyDescent="0.4">
      <c r="B49" s="65"/>
      <c r="C49" s="10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</row>
    <row r="50" spans="2:75" ht="20.25" customHeight="1" x14ac:dyDescent="0.4">
      <c r="B50" s="65"/>
      <c r="C50" s="10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</row>
    <row r="51" spans="2:75" ht="20.25" customHeight="1" x14ac:dyDescent="0.4">
      <c r="B51" s="65"/>
      <c r="C51" s="10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</row>
    <row r="52" spans="2:75" ht="20.25" customHeight="1" x14ac:dyDescent="0.4">
      <c r="B52" s="65"/>
      <c r="C52" s="10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</row>
    <row r="53" spans="2:75" ht="20.25" customHeight="1" x14ac:dyDescent="0.4">
      <c r="B53" s="65"/>
      <c r="C53" s="10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</row>
    <row r="54" spans="2:75" ht="20.25" customHeight="1" x14ac:dyDescent="0.4">
      <c r="B54" s="65"/>
      <c r="C54" s="10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</row>
    <row r="55" spans="2:75" ht="20.25" customHeight="1" x14ac:dyDescent="0.4">
      <c r="B55" s="65"/>
      <c r="C55" s="10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</row>
    <row r="56" spans="2:75" ht="20.25" customHeight="1" x14ac:dyDescent="0.4">
      <c r="B56" s="65"/>
      <c r="C56" s="10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</row>
    <row r="57" spans="2:75" ht="20.25" customHeight="1" x14ac:dyDescent="0.4">
      <c r="B57" s="65"/>
      <c r="C57" s="10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</row>
    <row r="58" spans="2:75" ht="20.25" customHeight="1" x14ac:dyDescent="0.4">
      <c r="B58" s="65"/>
      <c r="C58" s="10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</row>
    <row r="59" spans="2:75" ht="20.25" customHeight="1" x14ac:dyDescent="0.4">
      <c r="B59" s="65"/>
      <c r="C59" s="10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</row>
    <row r="60" spans="2:75" ht="20.25" customHeight="1" x14ac:dyDescent="0.4">
      <c r="B60" s="65"/>
      <c r="C60" s="10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</row>
    <row r="61" spans="2:75" ht="20.25" customHeight="1" x14ac:dyDescent="0.4">
      <c r="B61" s="65"/>
      <c r="C61" s="10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</row>
    <row r="62" spans="2:75" ht="20.25" customHeight="1" x14ac:dyDescent="0.4">
      <c r="B62" s="65"/>
      <c r="C62" s="10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</row>
    <row r="63" spans="2:75" ht="20.25" customHeight="1" x14ac:dyDescent="0.4">
      <c r="B63" s="65"/>
      <c r="C63" s="10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</row>
    <row r="64" spans="2:75" ht="20.25" customHeight="1" x14ac:dyDescent="0.4">
      <c r="B64" s="65"/>
      <c r="C64" s="10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</row>
  </sheetData>
  <conditionalFormatting sqref="D19:BW21">
    <cfRule type="cellIs" dxfId="7" priority="77" operator="equal">
      <formula>0</formula>
    </cfRule>
  </conditionalFormatting>
  <conditionalFormatting sqref="AN19:BW21">
    <cfRule type="cellIs" dxfId="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FB76-E36D-4373-AE5D-A5187076FD25}">
  <dimension ref="A1:BW110"/>
  <sheetViews>
    <sheetView workbookViewId="0">
      <selection activeCell="G12" sqref="G12"/>
    </sheetView>
  </sheetViews>
  <sheetFormatPr defaultColWidth="14.44140625" defaultRowHeight="15" customHeight="1" x14ac:dyDescent="0.3"/>
  <cols>
    <col min="1" max="1" width="1.33203125" customWidth="1"/>
    <col min="2" max="2" width="72.109375" bestFit="1" customWidth="1"/>
    <col min="3" max="3" width="1.109375" customWidth="1"/>
  </cols>
  <sheetData>
    <row r="1" spans="1:75" ht="20.25" customHeight="1" x14ac:dyDescent="0.3"/>
    <row r="2" spans="1:75" ht="20.25" customHeight="1" x14ac:dyDescent="0.5">
      <c r="B2" s="276" t="s">
        <v>67</v>
      </c>
    </row>
    <row r="3" spans="1:75" ht="5.25" customHeight="1" x14ac:dyDescent="0.35">
      <c r="A3" s="154"/>
      <c r="B3" s="169"/>
      <c r="C3" s="154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</row>
    <row r="4" spans="1:75" ht="30" customHeight="1" x14ac:dyDescent="0.35">
      <c r="A4" s="155"/>
      <c r="B4" s="171" t="s">
        <v>50</v>
      </c>
      <c r="C4" s="155"/>
      <c r="D4" s="160">
        <v>42736</v>
      </c>
      <c r="E4" s="137">
        <v>42767</v>
      </c>
      <c r="F4" s="137">
        <v>42795</v>
      </c>
      <c r="G4" s="137">
        <v>42826</v>
      </c>
      <c r="H4" s="137">
        <v>42856</v>
      </c>
      <c r="I4" s="137">
        <v>42887</v>
      </c>
      <c r="J4" s="137">
        <v>42917</v>
      </c>
      <c r="K4" s="137">
        <v>42948</v>
      </c>
      <c r="L4" s="137">
        <v>42979</v>
      </c>
      <c r="M4" s="137">
        <v>43009</v>
      </c>
      <c r="N4" s="137">
        <v>43040</v>
      </c>
      <c r="O4" s="137">
        <v>43070</v>
      </c>
      <c r="P4" s="137">
        <v>43101</v>
      </c>
      <c r="Q4" s="137">
        <v>43132</v>
      </c>
      <c r="R4" s="137">
        <v>43160</v>
      </c>
      <c r="S4" s="137">
        <v>43191</v>
      </c>
      <c r="T4" s="137">
        <v>43221</v>
      </c>
      <c r="U4" s="137">
        <v>43252</v>
      </c>
      <c r="V4" s="137">
        <v>43282</v>
      </c>
      <c r="W4" s="137">
        <v>43313</v>
      </c>
      <c r="X4" s="137">
        <v>43344</v>
      </c>
      <c r="Y4" s="137">
        <v>43374</v>
      </c>
      <c r="Z4" s="137">
        <v>43405</v>
      </c>
      <c r="AA4" s="137">
        <v>43435</v>
      </c>
      <c r="AB4" s="137">
        <v>43466</v>
      </c>
      <c r="AC4" s="137">
        <v>43497</v>
      </c>
      <c r="AD4" s="137">
        <v>43525</v>
      </c>
      <c r="AE4" s="137">
        <v>43556</v>
      </c>
      <c r="AF4" s="137">
        <v>43586</v>
      </c>
      <c r="AG4" s="137">
        <v>43617</v>
      </c>
      <c r="AH4" s="137">
        <v>43647</v>
      </c>
      <c r="AI4" s="137">
        <v>43678</v>
      </c>
      <c r="AJ4" s="137">
        <v>43709</v>
      </c>
      <c r="AK4" s="137">
        <v>43739</v>
      </c>
      <c r="AL4" s="137">
        <v>43770</v>
      </c>
      <c r="AM4" s="137">
        <v>43800</v>
      </c>
      <c r="AN4" s="137">
        <v>43831</v>
      </c>
      <c r="AO4" s="137">
        <v>43862</v>
      </c>
      <c r="AP4" s="137">
        <v>43891</v>
      </c>
      <c r="AQ4" s="137">
        <v>43922</v>
      </c>
      <c r="AR4" s="137">
        <v>43952</v>
      </c>
      <c r="AS4" s="137">
        <v>43983</v>
      </c>
      <c r="AT4" s="137">
        <v>44013</v>
      </c>
      <c r="AU4" s="137">
        <v>44044</v>
      </c>
      <c r="AV4" s="137">
        <v>44075</v>
      </c>
      <c r="AW4" s="137">
        <v>44105</v>
      </c>
      <c r="AX4" s="137">
        <v>44136</v>
      </c>
      <c r="AY4" s="137">
        <v>44166</v>
      </c>
      <c r="AZ4" s="137">
        <v>44197</v>
      </c>
      <c r="BA4" s="137">
        <v>44228</v>
      </c>
      <c r="BB4" s="137">
        <v>44256</v>
      </c>
      <c r="BC4" s="137">
        <v>44287</v>
      </c>
      <c r="BD4" s="137">
        <v>44317</v>
      </c>
      <c r="BE4" s="137">
        <v>44348</v>
      </c>
      <c r="BF4" s="137">
        <v>44378</v>
      </c>
      <c r="BG4" s="137">
        <v>44409</v>
      </c>
      <c r="BH4" s="137">
        <v>44440</v>
      </c>
      <c r="BI4" s="137">
        <v>44470</v>
      </c>
      <c r="BJ4" s="137">
        <v>44501</v>
      </c>
      <c r="BK4" s="137">
        <v>44531</v>
      </c>
      <c r="BL4" s="137">
        <v>44562</v>
      </c>
      <c r="BM4" s="137">
        <v>44593</v>
      </c>
      <c r="BN4" s="137">
        <v>44621</v>
      </c>
      <c r="BO4" s="137">
        <v>44652</v>
      </c>
      <c r="BP4" s="137">
        <v>44682</v>
      </c>
      <c r="BQ4" s="137">
        <v>44713</v>
      </c>
      <c r="BR4" s="137">
        <v>44743</v>
      </c>
      <c r="BS4" s="137">
        <v>44774</v>
      </c>
      <c r="BT4" s="137">
        <v>44805</v>
      </c>
      <c r="BU4" s="137">
        <v>44835</v>
      </c>
      <c r="BV4" s="137">
        <v>44866</v>
      </c>
      <c r="BW4" s="137">
        <v>44896</v>
      </c>
    </row>
    <row r="5" spans="1:75" ht="25.5" customHeight="1" x14ac:dyDescent="0.35">
      <c r="A5" s="155"/>
      <c r="B5" s="171" t="s">
        <v>34</v>
      </c>
      <c r="C5" s="155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</row>
    <row r="6" spans="1:75" ht="20.25" customHeight="1" x14ac:dyDescent="0.35">
      <c r="A6" s="155"/>
      <c r="B6" s="270" t="s">
        <v>54</v>
      </c>
      <c r="C6" s="155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>
        <v>33</v>
      </c>
      <c r="S6" s="37"/>
      <c r="T6" s="37"/>
      <c r="U6" s="37"/>
      <c r="V6" s="37"/>
      <c r="W6" s="37"/>
      <c r="X6" s="37"/>
      <c r="Y6" s="37"/>
      <c r="Z6" s="37"/>
      <c r="AA6" s="37"/>
      <c r="AB6" s="37">
        <v>122</v>
      </c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</row>
    <row r="7" spans="1:75" ht="20.25" customHeight="1" x14ac:dyDescent="0.35">
      <c r="A7" s="155"/>
      <c r="B7" s="140" t="s">
        <v>60</v>
      </c>
      <c r="C7" s="15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</row>
    <row r="8" spans="1:75" ht="20.25" customHeight="1" x14ac:dyDescent="0.35">
      <c r="A8" s="155"/>
      <c r="B8" s="272" t="s">
        <v>39</v>
      </c>
      <c r="C8" s="155"/>
      <c r="D8" s="89"/>
      <c r="E8" s="89"/>
      <c r="F8" s="89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</row>
    <row r="9" spans="1:75" ht="20.25" customHeight="1" x14ac:dyDescent="0.35">
      <c r="A9" s="155"/>
      <c r="B9" s="272" t="s">
        <v>40</v>
      </c>
      <c r="C9" s="155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</row>
    <row r="10" spans="1:75" ht="20.25" customHeight="1" thickBot="1" x14ac:dyDescent="0.4">
      <c r="A10" s="155"/>
      <c r="B10" s="173" t="s">
        <v>14</v>
      </c>
      <c r="C10" s="155"/>
      <c r="D10" s="128"/>
      <c r="E10" s="128"/>
      <c r="F10" s="128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</row>
    <row r="11" spans="1:75" ht="25.5" customHeight="1" x14ac:dyDescent="0.35">
      <c r="A11" s="155"/>
      <c r="B11" s="171" t="s">
        <v>35</v>
      </c>
      <c r="C11" s="155"/>
      <c r="D11" s="126"/>
      <c r="E11" s="126"/>
      <c r="F11" s="126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</row>
    <row r="12" spans="1:75" ht="20.25" customHeight="1" x14ac:dyDescent="0.35">
      <c r="A12" s="155"/>
      <c r="B12" s="271" t="s">
        <v>55</v>
      </c>
      <c r="C12" s="155"/>
      <c r="D12" s="37"/>
      <c r="E12" s="37"/>
      <c r="F12" s="37"/>
      <c r="G12" s="37"/>
      <c r="H12" s="37"/>
      <c r="I12" s="37"/>
      <c r="J12" s="37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</row>
    <row r="13" spans="1:75" ht="20.25" customHeight="1" x14ac:dyDescent="0.35">
      <c r="A13" s="155"/>
      <c r="B13" s="140" t="s">
        <v>62</v>
      </c>
      <c r="C13" s="155"/>
      <c r="D13" s="37"/>
      <c r="E13" s="37"/>
      <c r="F13" s="37"/>
      <c r="G13" s="37"/>
      <c r="H13" s="37"/>
      <c r="I13" s="37"/>
      <c r="J13" s="37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</row>
    <row r="14" spans="1:75" ht="20.25" customHeight="1" thickBot="1" x14ac:dyDescent="0.4">
      <c r="A14" s="155"/>
      <c r="B14" s="173" t="s">
        <v>53</v>
      </c>
      <c r="C14" s="155"/>
      <c r="D14" s="132"/>
      <c r="E14" s="132"/>
      <c r="F14" s="132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</row>
    <row r="15" spans="1:75" ht="25.5" customHeight="1" x14ac:dyDescent="0.35">
      <c r="A15" s="155"/>
      <c r="B15" s="171" t="s">
        <v>41</v>
      </c>
      <c r="C15" s="155"/>
      <c r="D15" s="130"/>
      <c r="E15" s="130"/>
      <c r="F15" s="130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</row>
    <row r="16" spans="1:75" ht="20.25" customHeight="1" x14ac:dyDescent="0.35">
      <c r="A16" s="155"/>
      <c r="B16" s="270" t="s">
        <v>51</v>
      </c>
      <c r="C16" s="155"/>
      <c r="D16" s="37"/>
      <c r="E16" s="37"/>
      <c r="F16" s="37"/>
      <c r="G16" s="37"/>
      <c r="H16" s="37"/>
      <c r="I16" s="37"/>
      <c r="J16" s="37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</row>
    <row r="17" spans="1:75" ht="20.25" customHeight="1" thickBot="1" x14ac:dyDescent="0.4">
      <c r="A17" s="155"/>
      <c r="B17" s="175" t="s">
        <v>64</v>
      </c>
      <c r="C17" s="155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</row>
    <row r="18" spans="1:75" ht="25.5" customHeight="1" x14ac:dyDescent="0.35">
      <c r="A18" s="155"/>
      <c r="B18" s="168" t="s">
        <v>47</v>
      </c>
      <c r="C18" s="155"/>
      <c r="D18" s="126"/>
      <c r="E18" s="126"/>
      <c r="F18" s="126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</row>
    <row r="19" spans="1:75" ht="20.25" customHeight="1" x14ac:dyDescent="0.35">
      <c r="A19" s="155"/>
      <c r="B19" s="174" t="s">
        <v>15</v>
      </c>
      <c r="C19" s="155"/>
      <c r="D19" s="195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</row>
    <row r="20" spans="1:75" ht="20.25" customHeight="1" x14ac:dyDescent="0.35">
      <c r="A20" s="155"/>
      <c r="B20" s="140" t="s">
        <v>16</v>
      </c>
      <c r="C20" s="155"/>
      <c r="D20" s="195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</row>
    <row r="21" spans="1:75" ht="22.2" customHeight="1" x14ac:dyDescent="0.35">
      <c r="A21" s="155"/>
      <c r="B21" s="140" t="s">
        <v>17</v>
      </c>
      <c r="C21" s="155"/>
      <c r="D21" s="19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</row>
    <row r="22" spans="1:75" ht="5.0999999999999996" customHeight="1" x14ac:dyDescent="0.35">
      <c r="A22" s="155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</row>
    <row r="23" spans="1:75" ht="22.5" customHeight="1" x14ac:dyDescent="0.3"/>
    <row r="24" spans="1:75" ht="20.7" customHeight="1" x14ac:dyDescent="0.3"/>
    <row r="25" spans="1:75" ht="20.25" customHeight="1" x14ac:dyDescent="0.3"/>
    <row r="29" spans="1:75" ht="20.25" customHeight="1" x14ac:dyDescent="0.3"/>
    <row r="30" spans="1:75" ht="20.25" customHeight="1" x14ac:dyDescent="0.3"/>
    <row r="31" spans="1:75" ht="20.25" customHeight="1" x14ac:dyDescent="0.3"/>
    <row r="32" spans="1:75" ht="20.25" customHeight="1" x14ac:dyDescent="0.3"/>
    <row r="33" ht="20.25" customHeight="1" x14ac:dyDescent="0.3"/>
    <row r="34" ht="5.0999999999999996" customHeight="1" x14ac:dyDescent="0.3"/>
    <row r="35" ht="20.7" customHeight="1" x14ac:dyDescent="0.3"/>
    <row r="36" ht="20.25" customHeight="1" x14ac:dyDescent="0.3"/>
    <row r="40" ht="20.25" customHeight="1" x14ac:dyDescent="0.3"/>
    <row r="41" ht="20.25" customHeight="1" x14ac:dyDescent="0.3"/>
    <row r="42" ht="20.25" customHeight="1" x14ac:dyDescent="0.3"/>
    <row r="43" ht="20.25" customHeight="1" x14ac:dyDescent="0.3"/>
    <row r="44" ht="20.25" customHeight="1" x14ac:dyDescent="0.3"/>
    <row r="45" ht="16.95" customHeight="1" x14ac:dyDescent="0.3"/>
    <row r="46" ht="20.100000000000001" customHeight="1" x14ac:dyDescent="0.3"/>
    <row r="47" ht="20.25" customHeight="1" x14ac:dyDescent="0.3"/>
    <row r="48" ht="20.25" customHeight="1" x14ac:dyDescent="0.3"/>
    <row r="49" ht="20.25" customHeight="1" x14ac:dyDescent="0.3"/>
    <row r="50" ht="20.25" customHeight="1" x14ac:dyDescent="0.3"/>
    <row r="51" ht="20.25" customHeight="1" x14ac:dyDescent="0.3"/>
    <row r="52" ht="20.25" customHeight="1" x14ac:dyDescent="0.3"/>
    <row r="53" ht="20.25" customHeight="1" x14ac:dyDescent="0.3"/>
    <row r="54" ht="20.25" customHeight="1" x14ac:dyDescent="0.3"/>
    <row r="55" ht="20.25" customHeight="1" x14ac:dyDescent="0.3"/>
    <row r="56" ht="19.95" customHeight="1" x14ac:dyDescent="0.3"/>
    <row r="57" ht="17.7" customHeight="1" x14ac:dyDescent="0.3"/>
    <row r="58" ht="20.25" customHeight="1" x14ac:dyDescent="0.3"/>
    <row r="59" ht="20.25" customHeight="1" x14ac:dyDescent="0.3"/>
    <row r="60" ht="20.25" customHeight="1" x14ac:dyDescent="0.3"/>
    <row r="61" ht="20.25" customHeight="1" x14ac:dyDescent="0.3"/>
    <row r="62" ht="20.25" customHeight="1" x14ac:dyDescent="0.3"/>
    <row r="63" ht="20.25" customHeight="1" x14ac:dyDescent="0.3"/>
    <row r="64" ht="20.25" customHeight="1" x14ac:dyDescent="0.3"/>
    <row r="65" ht="20.25" customHeight="1" x14ac:dyDescent="0.3"/>
    <row r="66" ht="20.25" customHeight="1" x14ac:dyDescent="0.3"/>
    <row r="67" ht="20.25" customHeight="1" x14ac:dyDescent="0.3"/>
    <row r="68" ht="5.0999999999999996" customHeight="1" x14ac:dyDescent="0.3"/>
    <row r="69" ht="20.25" customHeight="1" x14ac:dyDescent="0.3"/>
    <row r="70" ht="20.25" customHeight="1" x14ac:dyDescent="0.3"/>
    <row r="71" ht="20.25" customHeight="1" x14ac:dyDescent="0.3"/>
    <row r="72" ht="20.25" customHeight="1" x14ac:dyDescent="0.3"/>
    <row r="73" ht="20.25" customHeight="1" x14ac:dyDescent="0.3"/>
    <row r="74" ht="20.25" customHeight="1" x14ac:dyDescent="0.3"/>
    <row r="75" ht="20.25" customHeight="1" x14ac:dyDescent="0.3"/>
    <row r="76" ht="20.25" customHeight="1" x14ac:dyDescent="0.3"/>
    <row r="77" ht="20.25" customHeight="1" x14ac:dyDescent="0.3"/>
    <row r="78" ht="20.25" customHeight="1" x14ac:dyDescent="0.3"/>
    <row r="79" ht="20.25" customHeight="1" x14ac:dyDescent="0.3"/>
    <row r="80" ht="20.25" customHeight="1" x14ac:dyDescent="0.3"/>
    <row r="81" ht="20.25" customHeight="1" x14ac:dyDescent="0.3"/>
    <row r="82" ht="20.25" customHeight="1" x14ac:dyDescent="0.3"/>
    <row r="83" ht="20.25" customHeight="1" x14ac:dyDescent="0.3"/>
    <row r="84" ht="20.25" customHeight="1" x14ac:dyDescent="0.3"/>
    <row r="85" ht="20.25" customHeight="1" x14ac:dyDescent="0.3"/>
    <row r="86" ht="20.25" customHeight="1" x14ac:dyDescent="0.3"/>
    <row r="87" ht="20.25" customHeight="1" x14ac:dyDescent="0.3"/>
    <row r="88" ht="20.25" customHeight="1" x14ac:dyDescent="0.3"/>
    <row r="89" ht="20.25" customHeight="1" x14ac:dyDescent="0.3"/>
    <row r="90" ht="20.25" customHeight="1" x14ac:dyDescent="0.3"/>
    <row r="91" ht="20.25" customHeight="1" x14ac:dyDescent="0.3"/>
    <row r="92" ht="20.25" customHeight="1" x14ac:dyDescent="0.3"/>
    <row r="93" ht="20.25" customHeight="1" x14ac:dyDescent="0.3"/>
    <row r="94" ht="20.25" customHeight="1" x14ac:dyDescent="0.3"/>
    <row r="95" ht="20.25" customHeight="1" x14ac:dyDescent="0.3"/>
    <row r="96" ht="20.25" customHeight="1" x14ac:dyDescent="0.3"/>
    <row r="97" ht="20.25" customHeight="1" x14ac:dyDescent="0.3"/>
    <row r="98" ht="20.25" customHeight="1" x14ac:dyDescent="0.3"/>
    <row r="99" ht="20.25" customHeight="1" x14ac:dyDescent="0.3"/>
    <row r="100" ht="20.25" customHeight="1" x14ac:dyDescent="0.3"/>
    <row r="101" ht="20.25" customHeight="1" x14ac:dyDescent="0.3"/>
    <row r="102" ht="20.25" customHeight="1" x14ac:dyDescent="0.3"/>
    <row r="103" ht="20.25" customHeight="1" x14ac:dyDescent="0.3"/>
    <row r="104" ht="20.25" customHeight="1" x14ac:dyDescent="0.3"/>
    <row r="105" ht="20.25" customHeight="1" x14ac:dyDescent="0.3"/>
    <row r="106" ht="20.25" customHeight="1" x14ac:dyDescent="0.3"/>
    <row r="107" ht="20.25" customHeight="1" x14ac:dyDescent="0.3"/>
    <row r="108" ht="20.25" customHeight="1" x14ac:dyDescent="0.3"/>
    <row r="109" ht="20.25" customHeight="1" x14ac:dyDescent="0.3"/>
    <row r="110" ht="20.25" customHeight="1" x14ac:dyDescent="0.3"/>
  </sheetData>
  <conditionalFormatting sqref="D19:N21">
    <cfRule type="cellIs" dxfId="5" priority="9" operator="equal">
      <formula>0</formula>
    </cfRule>
  </conditionalFormatting>
  <conditionalFormatting sqref="BD19:BW21">
    <cfRule type="cellIs" dxfId="4" priority="1" operator="equal">
      <formula>0</formula>
    </cfRule>
  </conditionalFormatting>
  <conditionalFormatting sqref="O19:BC21">
    <cfRule type="cellIs" dxfId="3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1376F-87A2-4B45-AADF-53EE2028734B}">
  <dimension ref="B2:K13"/>
  <sheetViews>
    <sheetView workbookViewId="0">
      <selection activeCell="E32" sqref="E32"/>
    </sheetView>
  </sheetViews>
  <sheetFormatPr defaultRowHeight="14.4" x14ac:dyDescent="0.3"/>
  <cols>
    <col min="3" max="3" width="40.77734375" customWidth="1"/>
    <col min="5" max="5" width="28.33203125" customWidth="1"/>
    <col min="6" max="6" width="10.5546875" bestFit="1" customWidth="1"/>
    <col min="11" max="11" width="39.21875" customWidth="1"/>
    <col min="15" max="16" width="10.5546875" bestFit="1" customWidth="1"/>
  </cols>
  <sheetData>
    <row r="2" spans="2:11" ht="18" x14ac:dyDescent="0.35">
      <c r="E2" s="17">
        <v>2019</v>
      </c>
      <c r="K2" s="17">
        <v>2019</v>
      </c>
    </row>
    <row r="3" spans="2:11" ht="18" x14ac:dyDescent="0.35">
      <c r="E3" s="17" t="s">
        <v>55</v>
      </c>
      <c r="K3" s="17" t="s">
        <v>54</v>
      </c>
    </row>
    <row r="11" spans="2:11" x14ac:dyDescent="0.3">
      <c r="B11" s="285"/>
    </row>
    <row r="12" spans="2:11" x14ac:dyDescent="0.3">
      <c r="B12" s="285"/>
    </row>
    <row r="13" spans="2:11" x14ac:dyDescent="0.3">
      <c r="B13" s="285"/>
    </row>
  </sheetData>
  <dataValidations count="1">
    <dataValidation type="list" allowBlank="1" showInputMessage="1" showErrorMessage="1" sqref="K3 E3" xr:uid="{B994A2E8-8FA0-47B4-B4AD-FEA359204B9E}">
      <formula1>SEO_options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5868E-57D0-426B-BAE7-AE43929E5032}">
  <dimension ref="B2:K13"/>
  <sheetViews>
    <sheetView topLeftCell="B1" workbookViewId="0">
      <selection activeCell="E3" sqref="E3"/>
    </sheetView>
  </sheetViews>
  <sheetFormatPr defaultRowHeight="14.4" x14ac:dyDescent="0.3"/>
  <cols>
    <col min="3" max="3" width="40.77734375" customWidth="1"/>
    <col min="5" max="5" width="28.33203125" customWidth="1"/>
    <col min="6" max="6" width="10.5546875" bestFit="1" customWidth="1"/>
    <col min="11" max="11" width="39.21875" customWidth="1"/>
    <col min="15" max="16" width="10.5546875" bestFit="1" customWidth="1"/>
  </cols>
  <sheetData>
    <row r="2" spans="2:11" ht="18" x14ac:dyDescent="0.35">
      <c r="E2" s="17">
        <v>2018</v>
      </c>
      <c r="K2" s="17">
        <v>2019</v>
      </c>
    </row>
    <row r="3" spans="2:11" ht="18" x14ac:dyDescent="0.35">
      <c r="E3" s="17" t="s">
        <v>55</v>
      </c>
      <c r="K3" s="17" t="s">
        <v>60</v>
      </c>
    </row>
    <row r="11" spans="2:11" x14ac:dyDescent="0.3">
      <c r="B11" s="285"/>
    </row>
    <row r="12" spans="2:11" x14ac:dyDescent="0.3">
      <c r="B12" s="285"/>
    </row>
    <row r="13" spans="2:11" x14ac:dyDescent="0.3">
      <c r="B13" s="285"/>
    </row>
  </sheetData>
  <dataValidations count="1">
    <dataValidation type="list" allowBlank="1" showInputMessage="1" showErrorMessage="1" sqref="K3 E3" xr:uid="{BFC875D0-72E6-4446-9448-BD690E0DB6D8}">
      <formula1>SEO_options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E7FDA-1348-4427-A7E4-679FC1158CCE}">
  <dimension ref="A36:N38"/>
  <sheetViews>
    <sheetView workbookViewId="0">
      <selection activeCell="B38" sqref="B38"/>
    </sheetView>
  </sheetViews>
  <sheetFormatPr defaultRowHeight="14.4" x14ac:dyDescent="0.3"/>
  <cols>
    <col min="2" max="2" width="81.44140625" customWidth="1"/>
    <col min="14" max="14" width="62" customWidth="1"/>
  </cols>
  <sheetData>
    <row r="36" spans="1:14" ht="18" x14ac:dyDescent="0.35">
      <c r="A36" s="285" t="s">
        <v>82</v>
      </c>
      <c r="B36" s="17">
        <v>2019</v>
      </c>
      <c r="M36" s="285" t="s">
        <v>82</v>
      </c>
      <c r="N36" s="17">
        <v>2019</v>
      </c>
    </row>
    <row r="37" spans="1:14" ht="18" x14ac:dyDescent="0.35">
      <c r="A37" s="285" t="s">
        <v>82</v>
      </c>
      <c r="B37" s="17" t="s">
        <v>51</v>
      </c>
      <c r="M37" s="285" t="s">
        <v>82</v>
      </c>
      <c r="N37" s="17" t="s">
        <v>54</v>
      </c>
    </row>
    <row r="38" spans="1:14" ht="18" x14ac:dyDescent="0.35">
      <c r="A38" s="285" t="s">
        <v>82</v>
      </c>
      <c r="B38" s="17" t="s">
        <v>64</v>
      </c>
      <c r="M38" s="285" t="s">
        <v>82</v>
      </c>
      <c r="N38" s="17" t="s">
        <v>62</v>
      </c>
    </row>
  </sheetData>
  <dataValidations count="2">
    <dataValidation type="list" allowBlank="1" showInputMessage="1" showErrorMessage="1" sqref="B36 N36" xr:uid="{6BEF3089-D801-45D3-83DE-2F2B74E8A898}">
      <formula1>Years_2018_onwards</formula1>
    </dataValidation>
    <dataValidation type="list" allowBlank="1" showInputMessage="1" showErrorMessage="1" sqref="B37:B38 N37:N38" xr:uid="{7CD36515-FC27-4B8B-8E58-96054E47737C}">
      <formula1>SEO_options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3B858-2B48-473C-90D5-E1B01F46220B}">
  <dimension ref="D2:Q25"/>
  <sheetViews>
    <sheetView workbookViewId="0">
      <selection activeCell="N31" sqref="N31"/>
    </sheetView>
  </sheetViews>
  <sheetFormatPr defaultRowHeight="14.4" x14ac:dyDescent="0.3"/>
  <cols>
    <col min="2" max="2" width="6.5546875" customWidth="1"/>
    <col min="3" max="3" width="10.109375" customWidth="1"/>
    <col min="4" max="4" width="10.5546875" bestFit="1" customWidth="1"/>
    <col min="5" max="5" width="27.21875" customWidth="1"/>
    <col min="6" max="15" width="10.5546875" bestFit="1" customWidth="1"/>
    <col min="16" max="16" width="31.109375" customWidth="1"/>
    <col min="17" max="17" width="10.5546875" bestFit="1" customWidth="1"/>
  </cols>
  <sheetData>
    <row r="2" spans="4:16" ht="18" x14ac:dyDescent="0.35">
      <c r="D2" s="287" t="s">
        <v>79</v>
      </c>
      <c r="E2" t="s">
        <v>23</v>
      </c>
      <c r="O2" s="287" t="s">
        <v>79</v>
      </c>
      <c r="P2" t="s">
        <v>32</v>
      </c>
    </row>
    <row r="3" spans="4:16" ht="18" x14ac:dyDescent="0.35">
      <c r="D3" s="287" t="s">
        <v>80</v>
      </c>
      <c r="E3" s="305">
        <v>2018</v>
      </c>
      <c r="O3" s="287" t="s">
        <v>80</v>
      </c>
      <c r="P3" s="305">
        <v>2018</v>
      </c>
    </row>
    <row r="25" spans="15:17" x14ac:dyDescent="0.3">
      <c r="O25" s="300"/>
      <c r="P25" s="300"/>
      <c r="Q25" s="300"/>
    </row>
  </sheetData>
  <dataValidations count="2">
    <dataValidation type="list" allowBlank="1" showInputMessage="1" showErrorMessage="1" sqref="E2 P2" xr:uid="{C1DF4B22-D847-4466-9AF9-F25F6593C6C3}">
      <formula1>Sales_options</formula1>
    </dataValidation>
    <dataValidation type="list" allowBlank="1" showInputMessage="1" showErrorMessage="1" sqref="E3 P3" xr:uid="{85A6B348-11F8-463D-8506-D16271079889}">
      <formula1>Years_2018_onwards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2CEC6-5A16-4D70-A2F0-6C559AA1D8BD}">
  <dimension ref="B8:BV46"/>
  <sheetViews>
    <sheetView workbookViewId="0">
      <selection activeCell="C11" sqref="C11:U11"/>
    </sheetView>
  </sheetViews>
  <sheetFormatPr defaultRowHeight="14.4" x14ac:dyDescent="0.3"/>
  <cols>
    <col min="2" max="2" width="22.21875" customWidth="1"/>
    <col min="3" max="3" width="10.77734375" customWidth="1"/>
    <col min="4" max="4" width="9.5546875" bestFit="1" customWidth="1"/>
    <col min="5" max="5" width="10.21875" bestFit="1" customWidth="1"/>
    <col min="6" max="6" width="9.5546875" bestFit="1" customWidth="1"/>
    <col min="7" max="7" width="10.5546875" bestFit="1" customWidth="1"/>
    <col min="8" max="8" width="9.33203125" bestFit="1" customWidth="1"/>
    <col min="9" max="9" width="8.44140625" bestFit="1" customWidth="1"/>
    <col min="10" max="10" width="10" bestFit="1" customWidth="1"/>
    <col min="11" max="11" width="9.5546875" bestFit="1" customWidth="1"/>
    <col min="12" max="12" width="9.44140625" bestFit="1" customWidth="1"/>
    <col min="13" max="13" width="10" bestFit="1" customWidth="1"/>
    <col min="14" max="14" width="9.77734375" bestFit="1" customWidth="1"/>
    <col min="15" max="15" width="9.21875" bestFit="1" customWidth="1"/>
    <col min="16" max="16" width="9.5546875" bestFit="1" customWidth="1"/>
    <col min="17" max="17" width="10.21875" bestFit="1" customWidth="1"/>
    <col min="18" max="18" width="9.5546875" bestFit="1" customWidth="1"/>
    <col min="19" max="19" width="10.5546875" bestFit="1" customWidth="1"/>
    <col min="20" max="20" width="9.33203125" bestFit="1" customWidth="1"/>
    <col min="21" max="21" width="12.77734375" customWidth="1"/>
    <col min="22" max="22" width="10" bestFit="1" customWidth="1"/>
    <col min="23" max="23" width="9.5546875" bestFit="1" customWidth="1"/>
    <col min="24" max="24" width="9.44140625" bestFit="1" customWidth="1"/>
    <col min="25" max="25" width="10" bestFit="1" customWidth="1"/>
    <col min="26" max="26" width="9.77734375" bestFit="1" customWidth="1"/>
    <col min="27" max="27" width="9.21875" bestFit="1" customWidth="1"/>
    <col min="28" max="28" width="9.5546875" bestFit="1" customWidth="1"/>
    <col min="29" max="29" width="10.21875" bestFit="1" customWidth="1"/>
    <col min="30" max="30" width="9.5546875" bestFit="1" customWidth="1"/>
    <col min="31" max="31" width="10.5546875" bestFit="1" customWidth="1"/>
    <col min="32" max="32" width="9.33203125" bestFit="1" customWidth="1"/>
    <col min="33" max="33" width="8.44140625" bestFit="1" customWidth="1"/>
    <col min="34" max="34" width="10" bestFit="1" customWidth="1"/>
    <col min="35" max="35" width="9.5546875" bestFit="1" customWidth="1"/>
    <col min="36" max="36" width="9.44140625" bestFit="1" customWidth="1"/>
    <col min="37" max="37" width="10" bestFit="1" customWidth="1"/>
    <col min="38" max="38" width="9.77734375" bestFit="1" customWidth="1"/>
  </cols>
  <sheetData>
    <row r="8" spans="2:74" x14ac:dyDescent="0.3">
      <c r="B8" s="285" t="s">
        <v>81</v>
      </c>
    </row>
    <row r="10" spans="2:74" ht="20.25" customHeight="1" x14ac:dyDescent="0.4">
      <c r="B10" s="305">
        <f>'SEO 3 Year Charts'!B36</f>
        <v>2019</v>
      </c>
      <c r="C10" s="286">
        <f>DATE(B10-2,1,1)</f>
        <v>42736</v>
      </c>
      <c r="D10" s="286">
        <f t="shared" ref="D10:AL10" si="0">EOMONTH(C10,0)+1</f>
        <v>42767</v>
      </c>
      <c r="E10" s="286">
        <f t="shared" si="0"/>
        <v>42795</v>
      </c>
      <c r="F10" s="286">
        <f t="shared" si="0"/>
        <v>42826</v>
      </c>
      <c r="G10" s="286">
        <f t="shared" si="0"/>
        <v>42856</v>
      </c>
      <c r="H10" s="286">
        <f t="shared" si="0"/>
        <v>42887</v>
      </c>
      <c r="I10" s="286">
        <f t="shared" si="0"/>
        <v>42917</v>
      </c>
      <c r="J10" s="286">
        <f t="shared" si="0"/>
        <v>42948</v>
      </c>
      <c r="K10" s="286">
        <f t="shared" si="0"/>
        <v>42979</v>
      </c>
      <c r="L10" s="286">
        <f t="shared" si="0"/>
        <v>43009</v>
      </c>
      <c r="M10" s="286">
        <f t="shared" si="0"/>
        <v>43040</v>
      </c>
      <c r="N10" s="286">
        <f t="shared" si="0"/>
        <v>43070</v>
      </c>
      <c r="O10" s="286">
        <f t="shared" si="0"/>
        <v>43101</v>
      </c>
      <c r="P10" s="286">
        <f t="shared" si="0"/>
        <v>43132</v>
      </c>
      <c r="Q10" s="286">
        <f t="shared" si="0"/>
        <v>43160</v>
      </c>
      <c r="R10" s="286">
        <f t="shared" si="0"/>
        <v>43191</v>
      </c>
      <c r="S10" s="286">
        <f t="shared" si="0"/>
        <v>43221</v>
      </c>
      <c r="T10" s="286">
        <f t="shared" si="0"/>
        <v>43252</v>
      </c>
      <c r="U10" s="286">
        <f t="shared" si="0"/>
        <v>43282</v>
      </c>
      <c r="V10" s="286">
        <f t="shared" si="0"/>
        <v>43313</v>
      </c>
      <c r="W10" s="286">
        <f t="shared" si="0"/>
        <v>43344</v>
      </c>
      <c r="X10" s="286">
        <f t="shared" si="0"/>
        <v>43374</v>
      </c>
      <c r="Y10" s="286">
        <f t="shared" si="0"/>
        <v>43405</v>
      </c>
      <c r="Z10" s="286">
        <f t="shared" si="0"/>
        <v>43435</v>
      </c>
      <c r="AA10" s="286">
        <f t="shared" si="0"/>
        <v>43466</v>
      </c>
      <c r="AB10" s="286">
        <f t="shared" si="0"/>
        <v>43497</v>
      </c>
      <c r="AC10" s="286">
        <f t="shared" si="0"/>
        <v>43525</v>
      </c>
      <c r="AD10" s="286">
        <f t="shared" si="0"/>
        <v>43556</v>
      </c>
      <c r="AE10" s="286">
        <f t="shared" si="0"/>
        <v>43586</v>
      </c>
      <c r="AF10" s="286">
        <f t="shared" si="0"/>
        <v>43617</v>
      </c>
      <c r="AG10" s="286">
        <f t="shared" si="0"/>
        <v>43647</v>
      </c>
      <c r="AH10" s="286">
        <f t="shared" si="0"/>
        <v>43678</v>
      </c>
      <c r="AI10" s="286">
        <f t="shared" si="0"/>
        <v>43709</v>
      </c>
      <c r="AJ10" s="286">
        <f t="shared" si="0"/>
        <v>43739</v>
      </c>
      <c r="AK10" s="286">
        <f t="shared" si="0"/>
        <v>43770</v>
      </c>
      <c r="AL10" s="286">
        <f t="shared" si="0"/>
        <v>43800</v>
      </c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</row>
    <row r="11" spans="2:74" ht="20.25" customHeight="1" x14ac:dyDescent="0.4">
      <c r="B11" s="302" t="str">
        <f>'SEO 3 Year Charts'!B37</f>
        <v>Number of direct visits (from Google Analytics - Users)</v>
      </c>
      <c r="C11" s="313">
        <f ca="1">IF(LEN(B$11)&gt;0,OFFSET('Input SEO Hugo Carter'!$C$3,MATCH($B11,'Input SEO Hugo Carter'!$B$4:$B$17,0),MATCH(C$10,'Input SEO Hugo Carter'!$D$4:$BW$4,0),1,1),0)/20</f>
        <v>20.6</v>
      </c>
      <c r="D11" s="313">
        <f ca="1">IF(LEN(C$11)&gt;0,OFFSET('Input SEO Hugo Carter'!$C$3,MATCH($B11,'Input SEO Hugo Carter'!$B$4:$B$17,0),MATCH(D$10,'Input SEO Hugo Carter'!$D$4:$BW$4,0),1,1),0)/20</f>
        <v>21.9</v>
      </c>
      <c r="E11" s="313">
        <f ca="1">IF(LEN(D$11)&gt;0,OFFSET('Input SEO Hugo Carter'!$C$3,MATCH($B11,'Input SEO Hugo Carter'!$B$4:$B$17,0),MATCH(E$10,'Input SEO Hugo Carter'!$D$4:$BW$4,0),1,1),0)/20</f>
        <v>32.85</v>
      </c>
      <c r="F11" s="313">
        <f ca="1">IF(LEN(E$11)&gt;0,OFFSET('Input SEO Hugo Carter'!$C$3,MATCH($B11,'Input SEO Hugo Carter'!$B$4:$B$17,0),MATCH(F$10,'Input SEO Hugo Carter'!$D$4:$BW$4,0),1,1),0)/20</f>
        <v>21.2</v>
      </c>
      <c r="G11" s="313">
        <f ca="1">IF(LEN(F$11)&gt;0,OFFSET('Input SEO Hugo Carter'!$C$3,MATCH($B11,'Input SEO Hugo Carter'!$B$4:$B$17,0),MATCH(G$10,'Input SEO Hugo Carter'!$D$4:$BW$4,0),1,1),0)/20</f>
        <v>19.350000000000001</v>
      </c>
      <c r="H11" s="313">
        <f ca="1">IF(LEN(G$11)&gt;0,OFFSET('Input SEO Hugo Carter'!$C$3,MATCH($B11,'Input SEO Hugo Carter'!$B$4:$B$17,0),MATCH(H$10,'Input SEO Hugo Carter'!$D$4:$BW$4,0),1,1),0)/20</f>
        <v>31.6</v>
      </c>
      <c r="I11" s="313">
        <f ca="1">IF(LEN(H$11)&gt;0,OFFSET('Input SEO Hugo Carter'!$C$3,MATCH($B11,'Input SEO Hugo Carter'!$B$4:$B$17,0),MATCH(I$10,'Input SEO Hugo Carter'!$D$4:$BW$4,0),1,1),0)/20</f>
        <v>31.9</v>
      </c>
      <c r="J11" s="313">
        <f ca="1">IF(LEN(I$11)&gt;0,OFFSET('Input SEO Hugo Carter'!$C$3,MATCH($B11,'Input SEO Hugo Carter'!$B$4:$B$17,0),MATCH(J$10,'Input SEO Hugo Carter'!$D$4:$BW$4,0),1,1),0)/20</f>
        <v>14.45</v>
      </c>
      <c r="K11" s="313">
        <f ca="1">IF(LEN(J$11)&gt;0,OFFSET('Input SEO Hugo Carter'!$C$3,MATCH($B11,'Input SEO Hugo Carter'!$B$4:$B$17,0),MATCH(K$10,'Input SEO Hugo Carter'!$D$4:$BW$4,0),1,1),0)/20</f>
        <v>12.4</v>
      </c>
      <c r="L11" s="313">
        <f ca="1">IF(LEN(K$11)&gt;0,OFFSET('Input SEO Hugo Carter'!$C$3,MATCH($B11,'Input SEO Hugo Carter'!$B$4:$B$17,0),MATCH(L$10,'Input SEO Hugo Carter'!$D$4:$BW$4,0),1,1),0)/20</f>
        <v>16.55</v>
      </c>
      <c r="M11" s="313">
        <f ca="1">IF(LEN(L$11)&gt;0,OFFSET('Input SEO Hugo Carter'!$C$3,MATCH($B11,'Input SEO Hugo Carter'!$B$4:$B$17,0),MATCH(M$10,'Input SEO Hugo Carter'!$D$4:$BW$4,0),1,1),0)/20</f>
        <v>22.85</v>
      </c>
      <c r="N11" s="313">
        <f ca="1">IF(LEN(M$11)&gt;0,OFFSET('Input SEO Hugo Carter'!$C$3,MATCH($B11,'Input SEO Hugo Carter'!$B$4:$B$17,0),MATCH(N$10,'Input SEO Hugo Carter'!$D$4:$BW$4,0),1,1),0)/20</f>
        <v>21.8</v>
      </c>
      <c r="O11" s="313">
        <f ca="1">IF(LEN(N$11)&gt;0,OFFSET('Input SEO Hugo Carter'!$C$3,MATCH($B11,'Input SEO Hugo Carter'!$B$4:$B$17,0),MATCH(O$10,'Input SEO Hugo Carter'!$D$4:$BW$4,0),1,1),0)/20</f>
        <v>14.2</v>
      </c>
      <c r="P11" s="313">
        <f ca="1">IF(LEN(O$11)&gt;0,OFFSET('Input SEO Hugo Carter'!$C$3,MATCH($B11,'Input SEO Hugo Carter'!$B$4:$B$17,0),MATCH(P$10,'Input SEO Hugo Carter'!$D$4:$BW$4,0),1,1),0)/20</f>
        <v>13.15</v>
      </c>
      <c r="Q11" s="313">
        <f ca="1">IF(LEN(P$11)&gt;0,OFFSET('Input SEO Hugo Carter'!$C$3,MATCH($B11,'Input SEO Hugo Carter'!$B$4:$B$17,0),MATCH(Q$10,'Input SEO Hugo Carter'!$D$4:$BW$4,0),1,1),0)/20</f>
        <v>22.35</v>
      </c>
      <c r="R11" s="313">
        <f ca="1">IF(LEN(Q$11)&gt;0,OFFSET('Input SEO Hugo Carter'!$C$3,MATCH($B11,'Input SEO Hugo Carter'!$B$4:$B$17,0),MATCH(R$10,'Input SEO Hugo Carter'!$D$4:$BW$4,0),1,1),0)/20</f>
        <v>19.05</v>
      </c>
      <c r="S11" s="313">
        <f ca="1">IF(LEN(R$11)&gt;0,OFFSET('Input SEO Hugo Carter'!$C$3,MATCH($B11,'Input SEO Hugo Carter'!$B$4:$B$17,0),MATCH(S$10,'Input SEO Hugo Carter'!$D$4:$BW$4,0),1,1),0)/20</f>
        <v>20.55</v>
      </c>
      <c r="T11" s="313">
        <f ca="1">IF(LEN(S$11)&gt;0,OFFSET('Input SEO Hugo Carter'!$C$3,MATCH($B11,'Input SEO Hugo Carter'!$B$4:$B$17,0),MATCH(T$10,'Input SEO Hugo Carter'!$D$4:$BW$4,0),1,1),0)/20</f>
        <v>26.25</v>
      </c>
      <c r="U11" s="313">
        <f ca="1">IF(LEN(T$11)&gt;0,OFFSET('Input SEO Hugo Carter'!$C$3,MATCH($B11,'Input SEO Hugo Carter'!$B$4:$B$17,0),MATCH(U$10,'Input SEO Hugo Carter'!$D$4:$BW$4,0),1,1),0)/20</f>
        <v>28.75</v>
      </c>
      <c r="V11" s="313">
        <f ca="1">IF(LEN('SEO 3 Year Charts'!$B37)&gt;0,OFFSET('Input SEO Hugo Carter'!$C$3,MATCH('SEO 3 Year Charts'!$B37,'Input SEO Hugo Carter'!$B$4:$B$17,0),MATCH(V$10,'Input SEO Hugo Carter'!$D$4:$BW$4,0),1,1),0)</f>
        <v>343</v>
      </c>
      <c r="W11" s="313">
        <f ca="1">IF(LEN('SEO 3 Year Charts'!$B37)&gt;0,OFFSET('Input SEO Hugo Carter'!$C$3,MATCH('SEO 3 Year Charts'!$B37,'Input SEO Hugo Carter'!$B$4:$B$17,0),MATCH(W$10,'Input SEO Hugo Carter'!$D$4:$BW$4,0),1,1),0)</f>
        <v>337</v>
      </c>
      <c r="X11" s="313">
        <f ca="1">IF(LEN('SEO 3 Year Charts'!$B37)&gt;0,OFFSET('Input SEO Hugo Carter'!$C$3,MATCH('SEO 3 Year Charts'!$B37,'Input SEO Hugo Carter'!$B$4:$B$17,0),MATCH(X$10,'Input SEO Hugo Carter'!$D$4:$BW$4,0),1,1),0)</f>
        <v>376</v>
      </c>
      <c r="Y11" s="313">
        <f ca="1">IF(LEN('SEO 3 Year Charts'!$B37)&gt;0,OFFSET('Input SEO Hugo Carter'!$C$3,MATCH('SEO 3 Year Charts'!$B37,'Input SEO Hugo Carter'!$B$4:$B$17,0),MATCH(Y$10,'Input SEO Hugo Carter'!$D$4:$BW$4,0),1,1),0)</f>
        <v>644</v>
      </c>
      <c r="Z11" s="313">
        <f ca="1">IF(LEN('SEO 3 Year Charts'!$B37)&gt;0,OFFSET('Input SEO Hugo Carter'!$C$3,MATCH('SEO 3 Year Charts'!$B37,'Input SEO Hugo Carter'!$B$4:$B$17,0),MATCH(Z$10,'Input SEO Hugo Carter'!$D$4:$BW$4,0),1,1),0)</f>
        <v>466</v>
      </c>
      <c r="AA11" s="313">
        <f ca="1">IF(LEN('SEO 3 Year Charts'!$B37)&gt;0,OFFSET('Input SEO Hugo Carter'!$C$3,MATCH('SEO 3 Year Charts'!$B37,'Input SEO Hugo Carter'!$B$4:$B$17,0),MATCH(AA$10,'Input SEO Hugo Carter'!$D$4:$BW$4,0),1,1),0)</f>
        <v>342</v>
      </c>
      <c r="AB11" s="313">
        <f ca="1">IF(LEN('SEO 3 Year Charts'!$B37)&gt;0,OFFSET('Input SEO Hugo Carter'!$C$3,MATCH('SEO 3 Year Charts'!$B37,'Input SEO Hugo Carter'!$B$4:$B$17,0),MATCH(AB$10,'Input SEO Hugo Carter'!$D$4:$BW$4,0),1,1),0)</f>
        <v>357</v>
      </c>
      <c r="AC11" s="313">
        <f ca="1">IF(LEN('SEO 3 Year Charts'!$B37)&gt;0,OFFSET('Input SEO Hugo Carter'!$C$3,MATCH('SEO 3 Year Charts'!$B37,'Input SEO Hugo Carter'!$B$4:$B$17,0),MATCH(AC$10,'Input SEO Hugo Carter'!$D$4:$BW$4,0),1,1),0)</f>
        <v>0</v>
      </c>
      <c r="AD11" s="313">
        <f ca="1">IF(LEN('SEO 3 Year Charts'!$B37)&gt;0,OFFSET('Input SEO Hugo Carter'!$C$3,MATCH('SEO 3 Year Charts'!$B37,'Input SEO Hugo Carter'!$B$4:$B$17,0),MATCH(AD$10,'Input SEO Hugo Carter'!$D$4:$BW$4,0),1,1),0)</f>
        <v>0</v>
      </c>
      <c r="AE11" s="313">
        <f ca="1">IF(LEN('SEO 3 Year Charts'!$B37)&gt;0,OFFSET('Input SEO Hugo Carter'!$C$3,MATCH('SEO 3 Year Charts'!$B37,'Input SEO Hugo Carter'!$B$4:$B$17,0),MATCH(AE$10,'Input SEO Hugo Carter'!$D$4:$BW$4,0),1,1),0)</f>
        <v>0</v>
      </c>
      <c r="AF11" s="313">
        <f ca="1">IF(LEN('SEO 3 Year Charts'!$B37)&gt;0,OFFSET('Input SEO Hugo Carter'!$C$3,MATCH('SEO 3 Year Charts'!$B37,'Input SEO Hugo Carter'!$B$4:$B$17,0),MATCH(AF$10,'Input SEO Hugo Carter'!$D$4:$BW$4,0),1,1),0)</f>
        <v>0</v>
      </c>
      <c r="AG11" s="313">
        <f ca="1">IF(LEN('SEO 3 Year Charts'!$B37)&gt;0,OFFSET('Input SEO Hugo Carter'!$C$3,MATCH('SEO 3 Year Charts'!$B37,'Input SEO Hugo Carter'!$B$4:$B$17,0),MATCH(AG$10,'Input SEO Hugo Carter'!$D$4:$BW$4,0),1,1),0)</f>
        <v>0</v>
      </c>
      <c r="AH11" s="313">
        <f ca="1">IF(LEN('SEO 3 Year Charts'!$B37)&gt;0,OFFSET('Input SEO Hugo Carter'!$C$3,MATCH('SEO 3 Year Charts'!$B37,'Input SEO Hugo Carter'!$B$4:$B$17,0),MATCH(AH$10,'Input SEO Hugo Carter'!$D$4:$BW$4,0),1,1),0)</f>
        <v>0</v>
      </c>
      <c r="AI11" s="313">
        <f ca="1">IF(LEN('SEO 3 Year Charts'!$B37)&gt;0,OFFSET('Input SEO Hugo Carter'!$C$3,MATCH('SEO 3 Year Charts'!$B37,'Input SEO Hugo Carter'!$B$4:$B$17,0),MATCH(AI$10,'Input SEO Hugo Carter'!$D$4:$BW$4,0),1,1),0)</f>
        <v>0</v>
      </c>
      <c r="AJ11" s="313">
        <f ca="1">IF(LEN('SEO 3 Year Charts'!$B37)&gt;0,OFFSET('Input SEO Hugo Carter'!$C$3,MATCH('SEO 3 Year Charts'!$B37,'Input SEO Hugo Carter'!$B$4:$B$17,0),MATCH(AJ$10,'Input SEO Hugo Carter'!$D$4:$BW$4,0),1,1),0)</f>
        <v>0</v>
      </c>
      <c r="AK11" s="313">
        <f ca="1">IF(LEN('SEO 3 Year Charts'!$B37)&gt;0,OFFSET('Input SEO Hugo Carter'!$C$3,MATCH('SEO 3 Year Charts'!$B37,'Input SEO Hugo Carter'!$B$4:$B$17,0),MATCH(AK$10,'Input SEO Hugo Carter'!$D$4:$BW$4,0),1,1),0)</f>
        <v>0</v>
      </c>
      <c r="AL11" s="313">
        <f ca="1">IF(LEN('SEO 3 Year Charts'!$B37)&gt;0,OFFSET('Input SEO Hugo Carter'!$C$3,MATCH('SEO 3 Year Charts'!$B37,'Input SEO Hugo Carter'!$B$4:$B$17,0),MATCH(AL$10,'Input SEO Hugo Carter'!$D$4:$BW$4,0),1,1),0)</f>
        <v>0</v>
      </c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2:74" ht="20.25" customHeight="1" x14ac:dyDescent="0.4">
      <c r="B12" s="302" t="str">
        <f>'SEO 3 Year Charts'!B38</f>
        <v xml:space="preserve">Number of website direct calls (from Infinity) </v>
      </c>
      <c r="C12" s="313">
        <f ca="1">IF(LEN('SEO 3 Year Charts'!$B38)&gt;0,OFFSET('Input SEO Hugo Carter'!$C$3,MATCH('SEO 3 Year Charts'!$B38,'Input SEO Hugo Carter'!$B$4:$B$17,0),MATCH(C$10,'Input SEO Hugo Carter'!$D$4:$BW$4,0),1,1),0)</f>
        <v>17</v>
      </c>
      <c r="D12" s="313">
        <f ca="1">IF(LEN('SEO 3 Year Charts'!$B38)&gt;0,OFFSET('Input SEO Hugo Carter'!$C$3,MATCH('SEO 3 Year Charts'!$B38,'Input SEO Hugo Carter'!$B$4:$B$17,0),MATCH(D$10,'Input SEO Hugo Carter'!$D$4:$BW$4,0),1,1),0)</f>
        <v>15</v>
      </c>
      <c r="E12" s="313">
        <f ca="1">IF(LEN('SEO 3 Year Charts'!$B38)&gt;0,OFFSET('Input SEO Hugo Carter'!$C$3,MATCH('SEO 3 Year Charts'!$B38,'Input SEO Hugo Carter'!$B$4:$B$17,0),MATCH(E$10,'Input SEO Hugo Carter'!$D$4:$BW$4,0),1,1),0)</f>
        <v>19</v>
      </c>
      <c r="F12" s="313">
        <f ca="1">IF(LEN('SEO 3 Year Charts'!$B38)&gt;0,OFFSET('Input SEO Hugo Carter'!$C$3,MATCH('SEO 3 Year Charts'!$B38,'Input SEO Hugo Carter'!$B$4:$B$17,0),MATCH(F$10,'Input SEO Hugo Carter'!$D$4:$BW$4,0),1,1),0)</f>
        <v>1</v>
      </c>
      <c r="G12" s="313">
        <f ca="1">IF(LEN('SEO 3 Year Charts'!$B38)&gt;0,OFFSET('Input SEO Hugo Carter'!$C$3,MATCH('SEO 3 Year Charts'!$B38,'Input SEO Hugo Carter'!$B$4:$B$17,0),MATCH(G$10,'Input SEO Hugo Carter'!$D$4:$BW$4,0),1,1),0)</f>
        <v>12</v>
      </c>
      <c r="H12" s="313">
        <f ca="1">IF(LEN('SEO 3 Year Charts'!$B38)&gt;0,OFFSET('Input SEO Hugo Carter'!$C$3,MATCH('SEO 3 Year Charts'!$B38,'Input SEO Hugo Carter'!$B$4:$B$17,0),MATCH(H$10,'Input SEO Hugo Carter'!$D$4:$BW$4,0),1,1),0)</f>
        <v>9</v>
      </c>
      <c r="I12" s="313">
        <f ca="1">IF(LEN('SEO 3 Year Charts'!$B38)&gt;0,OFFSET('Input SEO Hugo Carter'!$C$3,MATCH('SEO 3 Year Charts'!$B38,'Input SEO Hugo Carter'!$B$4:$B$17,0),MATCH(I$10,'Input SEO Hugo Carter'!$D$4:$BW$4,0),1,1),0)</f>
        <v>12</v>
      </c>
      <c r="J12" s="313">
        <f ca="1">IF(LEN('SEO 3 Year Charts'!$B38)&gt;0,OFFSET('Input SEO Hugo Carter'!$C$3,MATCH('SEO 3 Year Charts'!$B38,'Input SEO Hugo Carter'!$B$4:$B$17,0),MATCH(J$10,'Input SEO Hugo Carter'!$D$4:$BW$4,0),1,1),0)</f>
        <v>15</v>
      </c>
      <c r="K12" s="313">
        <f ca="1">IF(LEN('SEO 3 Year Charts'!$B38)&gt;0,OFFSET('Input SEO Hugo Carter'!$C$3,MATCH('SEO 3 Year Charts'!$B38,'Input SEO Hugo Carter'!$B$4:$B$17,0),MATCH(K$10,'Input SEO Hugo Carter'!$D$4:$BW$4,0),1,1),0)</f>
        <v>2</v>
      </c>
      <c r="L12" s="313">
        <f ca="1">IF(LEN('SEO 3 Year Charts'!$B38)&gt;0,OFFSET('Input SEO Hugo Carter'!$C$3,MATCH('SEO 3 Year Charts'!$B38,'Input SEO Hugo Carter'!$B$4:$B$17,0),MATCH(L$10,'Input SEO Hugo Carter'!$D$4:$BW$4,0),1,1),0)</f>
        <v>11</v>
      </c>
      <c r="M12" s="313">
        <f ca="1">IF(LEN('SEO 3 Year Charts'!$B38)&gt;0,OFFSET('Input SEO Hugo Carter'!$C$3,MATCH('SEO 3 Year Charts'!$B38,'Input SEO Hugo Carter'!$B$4:$B$17,0),MATCH(M$10,'Input SEO Hugo Carter'!$D$4:$BW$4,0),1,1),0)</f>
        <v>26</v>
      </c>
      <c r="N12" s="313">
        <f ca="1">IF(LEN('SEO 3 Year Charts'!$B38)&gt;0,OFFSET('Input SEO Hugo Carter'!$C$3,MATCH('SEO 3 Year Charts'!$B38,'Input SEO Hugo Carter'!$B$4:$B$17,0),MATCH(N$10,'Input SEO Hugo Carter'!$D$4:$BW$4,0),1,1),0)</f>
        <v>9</v>
      </c>
      <c r="O12" s="313">
        <f ca="1">IF(LEN('SEO 3 Year Charts'!$B38)&gt;0,OFFSET('Input SEO Hugo Carter'!$C$3,MATCH('SEO 3 Year Charts'!$B38,'Input SEO Hugo Carter'!$B$4:$B$17,0),MATCH(O$10,'Input SEO Hugo Carter'!$D$4:$BW$4,0),1,1),0)</f>
        <v>11</v>
      </c>
      <c r="P12" s="313">
        <f ca="1">IF(LEN('SEO 3 Year Charts'!$B38)&gt;0,OFFSET('Input SEO Hugo Carter'!$C$3,MATCH('SEO 3 Year Charts'!$B38,'Input SEO Hugo Carter'!$B$4:$B$17,0),MATCH(P$10,'Input SEO Hugo Carter'!$D$4:$BW$4,0),1,1),0)</f>
        <v>4</v>
      </c>
      <c r="Q12" s="313">
        <f ca="1">IF(LEN('SEO 3 Year Charts'!$B38)&gt;0,OFFSET('Input SEO Hugo Carter'!$C$3,MATCH('SEO 3 Year Charts'!$B38,'Input SEO Hugo Carter'!$B$4:$B$17,0),MATCH(Q$10,'Input SEO Hugo Carter'!$D$4:$BW$4,0),1,1),0)</f>
        <v>7</v>
      </c>
      <c r="R12" s="313">
        <f ca="1">IF(LEN('SEO 3 Year Charts'!$B38)&gt;0,OFFSET('Input SEO Hugo Carter'!$C$3,MATCH('SEO 3 Year Charts'!$B38,'Input SEO Hugo Carter'!$B$4:$B$17,0),MATCH(R$10,'Input SEO Hugo Carter'!$D$4:$BW$4,0),1,1),0)</f>
        <v>18</v>
      </c>
      <c r="S12" s="313">
        <f ca="1">IF(LEN('SEO 3 Year Charts'!$B38)&gt;0,OFFSET('Input SEO Hugo Carter'!$C$3,MATCH('SEO 3 Year Charts'!$B38,'Input SEO Hugo Carter'!$B$4:$B$17,0),MATCH(S$10,'Input SEO Hugo Carter'!$D$4:$BW$4,0),1,1),0)</f>
        <v>22</v>
      </c>
      <c r="T12" s="313">
        <f ca="1">IF(LEN('SEO 3 Year Charts'!$B38)&gt;0,OFFSET('Input SEO Hugo Carter'!$C$3,MATCH('SEO 3 Year Charts'!$B38,'Input SEO Hugo Carter'!$B$4:$B$17,0),MATCH(T$10,'Input SEO Hugo Carter'!$D$4:$BW$4,0),1,1),0)</f>
        <v>12</v>
      </c>
      <c r="U12" s="313">
        <f ca="1">IF(LEN('SEO 3 Year Charts'!$B38)&gt;0,OFFSET('Input SEO Hugo Carter'!$C$3,MATCH('SEO 3 Year Charts'!$B38,'Input SEO Hugo Carter'!$B$4:$B$17,0),MATCH(U$10,'Input SEO Hugo Carter'!$D$4:$BW$4,0),1,1),0)</f>
        <v>26</v>
      </c>
      <c r="V12" s="313">
        <f ca="1">IF(LEN('SEO 3 Year Charts'!$B38)&gt;0,OFFSET('Input SEO Hugo Carter'!$C$3,MATCH('SEO 3 Year Charts'!$B38,'Input SEO Hugo Carter'!$B$4:$B$17,0),MATCH(V$10,'Input SEO Hugo Carter'!$D$4:$BW$4,0),1,1),0)</f>
        <v>9</v>
      </c>
      <c r="W12" s="313">
        <f ca="1">IF(LEN('SEO 3 Year Charts'!$B38)&gt;0,OFFSET('Input SEO Hugo Carter'!$C$3,MATCH('SEO 3 Year Charts'!$B38,'Input SEO Hugo Carter'!$B$4:$B$17,0),MATCH(W$10,'Input SEO Hugo Carter'!$D$4:$BW$4,0),1,1),0)</f>
        <v>13</v>
      </c>
      <c r="X12" s="313">
        <f ca="1">IF(LEN('SEO 3 Year Charts'!$B38)&gt;0,OFFSET('Input SEO Hugo Carter'!$C$3,MATCH('SEO 3 Year Charts'!$B38,'Input SEO Hugo Carter'!$B$4:$B$17,0),MATCH(X$10,'Input SEO Hugo Carter'!$D$4:$BW$4,0),1,1),0)</f>
        <v>8</v>
      </c>
      <c r="Y12" s="313">
        <f ca="1">IF(LEN('SEO 3 Year Charts'!$B38)&gt;0,OFFSET('Input SEO Hugo Carter'!$C$3,MATCH('SEO 3 Year Charts'!$B38,'Input SEO Hugo Carter'!$B$4:$B$17,0),MATCH(Y$10,'Input SEO Hugo Carter'!$D$4:$BW$4,0),1,1),0)</f>
        <v>14</v>
      </c>
      <c r="Z12" s="313">
        <f ca="1">IF(LEN('SEO 3 Year Charts'!$B38)&gt;0,OFFSET('Input SEO Hugo Carter'!$C$3,MATCH('SEO 3 Year Charts'!$B38,'Input SEO Hugo Carter'!$B$4:$B$17,0),MATCH(Z$10,'Input SEO Hugo Carter'!$D$4:$BW$4,0),1,1),0)</f>
        <v>3</v>
      </c>
      <c r="AA12" s="313">
        <f ca="1">IF(LEN('SEO 3 Year Charts'!$B38)&gt;0,OFFSET('Input SEO Hugo Carter'!$C$3,MATCH('SEO 3 Year Charts'!$B38,'Input SEO Hugo Carter'!$B$4:$B$17,0),MATCH(AA$10,'Input SEO Hugo Carter'!$D$4:$BW$4,0),1,1),0)</f>
        <v>2</v>
      </c>
      <c r="AB12" s="313">
        <f ca="1">IF(LEN('SEO 3 Year Charts'!$B38)&gt;0,OFFSET('Input SEO Hugo Carter'!$C$3,MATCH('SEO 3 Year Charts'!$B38,'Input SEO Hugo Carter'!$B$4:$B$17,0),MATCH(AB$10,'Input SEO Hugo Carter'!$D$4:$BW$4,0),1,1),0)</f>
        <v>4</v>
      </c>
      <c r="AC12" s="313">
        <f ca="1">IF(LEN('SEO 3 Year Charts'!$B38)&gt;0,OFFSET('Input SEO Hugo Carter'!$C$3,MATCH('SEO 3 Year Charts'!$B38,'Input SEO Hugo Carter'!$B$4:$B$17,0),MATCH(AC$10,'Input SEO Hugo Carter'!$D$4:$BW$4,0),1,1),0)</f>
        <v>0</v>
      </c>
      <c r="AD12" s="313">
        <f ca="1">IF(LEN('SEO 3 Year Charts'!$B38)&gt;0,OFFSET('Input SEO Hugo Carter'!$C$3,MATCH('SEO 3 Year Charts'!$B38,'Input SEO Hugo Carter'!$B$4:$B$17,0),MATCH(AD$10,'Input SEO Hugo Carter'!$D$4:$BW$4,0),1,1),0)</f>
        <v>0</v>
      </c>
      <c r="AE12" s="313">
        <f ca="1">IF(LEN('SEO 3 Year Charts'!$B38)&gt;0,OFFSET('Input SEO Hugo Carter'!$C$3,MATCH('SEO 3 Year Charts'!$B38,'Input SEO Hugo Carter'!$B$4:$B$17,0),MATCH(AE$10,'Input SEO Hugo Carter'!$D$4:$BW$4,0),1,1),0)</f>
        <v>0</v>
      </c>
      <c r="AF12" s="313">
        <f ca="1">IF(LEN('SEO 3 Year Charts'!$B38)&gt;0,OFFSET('Input SEO Hugo Carter'!$C$3,MATCH('SEO 3 Year Charts'!$B38,'Input SEO Hugo Carter'!$B$4:$B$17,0),MATCH(AF$10,'Input SEO Hugo Carter'!$D$4:$BW$4,0),1,1),0)</f>
        <v>0</v>
      </c>
      <c r="AG12" s="313">
        <f ca="1">IF(LEN('SEO 3 Year Charts'!$B38)&gt;0,OFFSET('Input SEO Hugo Carter'!$C$3,MATCH('SEO 3 Year Charts'!$B38,'Input SEO Hugo Carter'!$B$4:$B$17,0),MATCH(AG$10,'Input SEO Hugo Carter'!$D$4:$BW$4,0),1,1),0)</f>
        <v>0</v>
      </c>
      <c r="AH12" s="313">
        <f ca="1">IF(LEN('SEO 3 Year Charts'!$B38)&gt;0,OFFSET('Input SEO Hugo Carter'!$C$3,MATCH('SEO 3 Year Charts'!$B38,'Input SEO Hugo Carter'!$B$4:$B$17,0),MATCH(AH$10,'Input SEO Hugo Carter'!$D$4:$BW$4,0),1,1),0)</f>
        <v>0</v>
      </c>
      <c r="AI12" s="313">
        <f ca="1">IF(LEN('SEO 3 Year Charts'!$B38)&gt;0,OFFSET('Input SEO Hugo Carter'!$C$3,MATCH('SEO 3 Year Charts'!$B38,'Input SEO Hugo Carter'!$B$4:$B$17,0),MATCH(AI$10,'Input SEO Hugo Carter'!$D$4:$BW$4,0),1,1),0)</f>
        <v>0</v>
      </c>
      <c r="AJ12" s="313">
        <f ca="1">IF(LEN('SEO 3 Year Charts'!$B38)&gt;0,OFFSET('Input SEO Hugo Carter'!$C$3,MATCH('SEO 3 Year Charts'!$B38,'Input SEO Hugo Carter'!$B$4:$B$17,0),MATCH(AJ$10,'Input SEO Hugo Carter'!$D$4:$BW$4,0),1,1),0)</f>
        <v>0</v>
      </c>
      <c r="AK12" s="313">
        <f ca="1">IF(LEN('SEO 3 Year Charts'!$B38)&gt;0,OFFSET('Input SEO Hugo Carter'!$C$3,MATCH('SEO 3 Year Charts'!$B38,'Input SEO Hugo Carter'!$B$4:$B$17,0),MATCH(AK$10,'Input SEO Hugo Carter'!$D$4:$BW$4,0),1,1),0)</f>
        <v>0</v>
      </c>
      <c r="AL12" s="313">
        <f ca="1">IF(LEN('SEO 3 Year Charts'!$B38)&gt;0,OFFSET('Input SEO Hugo Carter'!$C$3,MATCH('SEO 3 Year Charts'!$B38,'Input SEO Hugo Carter'!$B$4:$B$17,0),MATCH(AL$10,'Input SEO Hugo Carter'!$D$4:$BW$4,0),1,1),0)</f>
        <v>0</v>
      </c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5" spans="2:74" ht="21" x14ac:dyDescent="0.4">
      <c r="C15" s="7"/>
    </row>
    <row r="17" spans="2:74" x14ac:dyDescent="0.3">
      <c r="B17" s="285" t="s">
        <v>83</v>
      </c>
    </row>
    <row r="19" spans="2:74" ht="20.25" customHeight="1" x14ac:dyDescent="0.4">
      <c r="B19" s="305">
        <f>'SEO 3 Year Charts'!N36</f>
        <v>2019</v>
      </c>
      <c r="C19" s="286">
        <f>DATE(B19-2,1,1)</f>
        <v>42736</v>
      </c>
      <c r="D19" s="286">
        <f t="shared" ref="D19:AL19" si="1">EOMONTH(C19,0)+1</f>
        <v>42767</v>
      </c>
      <c r="E19" s="286">
        <f t="shared" si="1"/>
        <v>42795</v>
      </c>
      <c r="F19" s="286">
        <f t="shared" si="1"/>
        <v>42826</v>
      </c>
      <c r="G19" s="286">
        <f t="shared" si="1"/>
        <v>42856</v>
      </c>
      <c r="H19" s="286">
        <f t="shared" si="1"/>
        <v>42887</v>
      </c>
      <c r="I19" s="286">
        <f t="shared" si="1"/>
        <v>42917</v>
      </c>
      <c r="J19" s="286">
        <f t="shared" si="1"/>
        <v>42948</v>
      </c>
      <c r="K19" s="286">
        <f t="shared" si="1"/>
        <v>42979</v>
      </c>
      <c r="L19" s="286">
        <f t="shared" si="1"/>
        <v>43009</v>
      </c>
      <c r="M19" s="286">
        <f t="shared" si="1"/>
        <v>43040</v>
      </c>
      <c r="N19" s="286">
        <f t="shared" si="1"/>
        <v>43070</v>
      </c>
      <c r="O19" s="286">
        <f t="shared" si="1"/>
        <v>43101</v>
      </c>
      <c r="P19" s="286">
        <f t="shared" si="1"/>
        <v>43132</v>
      </c>
      <c r="Q19" s="286">
        <f t="shared" si="1"/>
        <v>43160</v>
      </c>
      <c r="R19" s="286">
        <f t="shared" si="1"/>
        <v>43191</v>
      </c>
      <c r="S19" s="286">
        <f t="shared" si="1"/>
        <v>43221</v>
      </c>
      <c r="T19" s="286">
        <f t="shared" si="1"/>
        <v>43252</v>
      </c>
      <c r="U19" s="286">
        <f t="shared" si="1"/>
        <v>43282</v>
      </c>
      <c r="V19" s="286">
        <f t="shared" si="1"/>
        <v>43313</v>
      </c>
      <c r="W19" s="286">
        <f t="shared" si="1"/>
        <v>43344</v>
      </c>
      <c r="X19" s="286">
        <f t="shared" si="1"/>
        <v>43374</v>
      </c>
      <c r="Y19" s="286">
        <f t="shared" si="1"/>
        <v>43405</v>
      </c>
      <c r="Z19" s="286">
        <f t="shared" si="1"/>
        <v>43435</v>
      </c>
      <c r="AA19" s="286">
        <f t="shared" si="1"/>
        <v>43466</v>
      </c>
      <c r="AB19" s="286">
        <f t="shared" si="1"/>
        <v>43497</v>
      </c>
      <c r="AC19" s="286">
        <f t="shared" si="1"/>
        <v>43525</v>
      </c>
      <c r="AD19" s="286">
        <f t="shared" si="1"/>
        <v>43556</v>
      </c>
      <c r="AE19" s="286">
        <f t="shared" si="1"/>
        <v>43586</v>
      </c>
      <c r="AF19" s="286">
        <f t="shared" si="1"/>
        <v>43617</v>
      </c>
      <c r="AG19" s="286">
        <f t="shared" si="1"/>
        <v>43647</v>
      </c>
      <c r="AH19" s="286">
        <f t="shared" si="1"/>
        <v>43678</v>
      </c>
      <c r="AI19" s="286">
        <f t="shared" si="1"/>
        <v>43709</v>
      </c>
      <c r="AJ19" s="286">
        <f t="shared" si="1"/>
        <v>43739</v>
      </c>
      <c r="AK19" s="286">
        <f t="shared" si="1"/>
        <v>43770</v>
      </c>
      <c r="AL19" s="286">
        <f t="shared" si="1"/>
        <v>43800</v>
      </c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</row>
    <row r="20" spans="2:74" ht="20.25" customHeight="1" x14ac:dyDescent="0.4">
      <c r="B20" s="302" t="str">
        <f>'SEO 3 Year Charts'!N37</f>
        <v xml:space="preserve">Number of organic visits (from Google Analytics - Users) </v>
      </c>
      <c r="C20" s="313">
        <f ca="1">IF(LEN(B$20)&gt;0,OFFSET('Input SEO Silent Windows'!$C$2,MATCH($B20,'Input SEO Silent Windows'!$B$3:$B$16,0),MATCH(C$19,'Input SEO Silent Windows'!$D$4:$BZ$4,0),1,1),0)</f>
        <v>0</v>
      </c>
      <c r="D20" s="313">
        <f ca="1">IF(LEN(C$20)&gt;0,OFFSET('Input SEO Silent Windows'!$C$2,MATCH($B20,'Input SEO Silent Windows'!$B$3:$B$16,0),MATCH(D$19,'Input SEO Silent Windows'!$D$4:$BZ$4,0),1,1),0)</f>
        <v>0</v>
      </c>
      <c r="E20" s="313">
        <f ca="1">IF(LEN(D$20)&gt;0,OFFSET('Input SEO Silent Windows'!$C$2,MATCH($B20,'Input SEO Silent Windows'!$B$3:$B$16,0),MATCH(E$19,'Input SEO Silent Windows'!$D$4:$BZ$4,0),1,1),0)</f>
        <v>0</v>
      </c>
      <c r="F20" s="313">
        <f ca="1">IF(LEN(E$20)&gt;0,OFFSET('Input SEO Silent Windows'!$C$2,MATCH($B20,'Input SEO Silent Windows'!$B$3:$B$16,0),MATCH(F$19,'Input SEO Silent Windows'!$D$4:$BZ$4,0),1,1),0)</f>
        <v>0</v>
      </c>
      <c r="G20" s="313">
        <f ca="1">IF(LEN(F$20)&gt;0,OFFSET('Input SEO Silent Windows'!$C$2,MATCH($B20,'Input SEO Silent Windows'!$B$3:$B$16,0),MATCH(G$19,'Input SEO Silent Windows'!$D$4:$BZ$4,0),1,1),0)</f>
        <v>0</v>
      </c>
      <c r="H20" s="313">
        <f ca="1">IF(LEN(G$20)&gt;0,OFFSET('Input SEO Silent Windows'!$C$2,MATCH($B20,'Input SEO Silent Windows'!$B$3:$B$16,0),MATCH(H$19,'Input SEO Silent Windows'!$D$4:$BZ$4,0),1,1),0)</f>
        <v>0</v>
      </c>
      <c r="I20" s="313">
        <f ca="1">IF(LEN(H$20)&gt;0,OFFSET('Input SEO Silent Windows'!$C$2,MATCH($B20,'Input SEO Silent Windows'!$B$3:$B$16,0),MATCH(I$19,'Input SEO Silent Windows'!$D$4:$BZ$4,0),1,1),0)</f>
        <v>0</v>
      </c>
      <c r="J20" s="313">
        <f ca="1">IF(LEN(I$20)&gt;0,OFFSET('Input SEO Silent Windows'!$C$2,MATCH($B20,'Input SEO Silent Windows'!$B$3:$B$16,0),MATCH(J$19,'Input SEO Silent Windows'!$D$4:$BZ$4,0),1,1),0)</f>
        <v>0</v>
      </c>
      <c r="K20" s="313">
        <f ca="1">IF(LEN(J$20)&gt;0,OFFSET('Input SEO Silent Windows'!$C$2,MATCH($B20,'Input SEO Silent Windows'!$B$3:$B$16,0),MATCH(K$19,'Input SEO Silent Windows'!$D$4:$BZ$4,0),1,1),0)</f>
        <v>0</v>
      </c>
      <c r="L20" s="313">
        <f ca="1">IF(LEN(K$20)&gt;0,OFFSET('Input SEO Silent Windows'!$C$2,MATCH($B20,'Input SEO Silent Windows'!$B$3:$B$16,0),MATCH(L$19,'Input SEO Silent Windows'!$D$4:$BZ$4,0),1,1),0)</f>
        <v>0</v>
      </c>
      <c r="M20" s="313">
        <f ca="1">IF(LEN(L$20)&gt;0,OFFSET('Input SEO Silent Windows'!$C$2,MATCH($B20,'Input SEO Silent Windows'!$B$3:$B$16,0),MATCH(M$19,'Input SEO Silent Windows'!$D$4:$BZ$4,0),1,1),0)</f>
        <v>0</v>
      </c>
      <c r="N20" s="313">
        <f ca="1">IF(LEN(M$20)&gt;0,OFFSET('Input SEO Silent Windows'!$C$2,MATCH($B20,'Input SEO Silent Windows'!$B$3:$B$16,0),MATCH(N$19,'Input SEO Silent Windows'!$D$4:$BZ$4,0),1,1),0)</f>
        <v>0</v>
      </c>
      <c r="O20" s="313">
        <f ca="1">IF(LEN(N$20)&gt;0,OFFSET('Input SEO Silent Windows'!$C$2,MATCH($B20,'Input SEO Silent Windows'!$B$3:$B$16,0),MATCH(O$19,'Input SEO Silent Windows'!$D$4:$BZ$4,0),1,1),0)</f>
        <v>0</v>
      </c>
      <c r="P20" s="313">
        <f ca="1">IF(LEN(O$20)&gt;0,OFFSET('Input SEO Silent Windows'!$C$2,MATCH($B20,'Input SEO Silent Windows'!$B$3:$B$16,0),MATCH(P$19,'Input SEO Silent Windows'!$D$4:$BZ$4,0),1,1),0)</f>
        <v>0</v>
      </c>
      <c r="Q20" s="313">
        <f ca="1">IF(LEN(P$20)&gt;0,OFFSET('Input SEO Silent Windows'!$C$2,MATCH($B20,'Input SEO Silent Windows'!$B$3:$B$16,0),MATCH(Q$19,'Input SEO Silent Windows'!$D$4:$BZ$4,0),1,1),0)</f>
        <v>33</v>
      </c>
      <c r="R20" s="313">
        <f ca="1">IF(LEN(Q$20)&gt;0,OFFSET('Input SEO Silent Windows'!$C$2,MATCH($B20,'Input SEO Silent Windows'!$B$3:$B$16,0),MATCH(R$19,'Input SEO Silent Windows'!$D$4:$BZ$4,0),1,1),0)</f>
        <v>0</v>
      </c>
      <c r="S20" s="313">
        <f ca="1">IF(LEN(R$20)&gt;0,OFFSET('Input SEO Silent Windows'!$C$2,MATCH($B20,'Input SEO Silent Windows'!$B$3:$B$16,0),MATCH(S$19,'Input SEO Silent Windows'!$D$4:$BZ$4,0),1,1),0)</f>
        <v>0</v>
      </c>
      <c r="T20" s="313">
        <f ca="1">IF(LEN(S$20)&gt;0,OFFSET('Input SEO Silent Windows'!$C$2,MATCH($B20,'Input SEO Silent Windows'!$B$3:$B$16,0),MATCH(T$19,'Input SEO Silent Windows'!$D$4:$BZ$4,0),1,1),0)</f>
        <v>0</v>
      </c>
      <c r="U20" s="313">
        <f ca="1">IF(LEN(T$20)&gt;0,OFFSET('Input SEO Silent Windows'!$C$2,MATCH($B20,'Input SEO Silent Windows'!$B$3:$B$16,0),MATCH(U$19,'Input SEO Silent Windows'!$D$4:$BZ$4,0),1,1),0)</f>
        <v>0</v>
      </c>
      <c r="V20" s="313">
        <f ca="1">IF(LEN(U$20)&gt;0,OFFSET('Input SEO Silent Windows'!$C$2,MATCH($B20,'Input SEO Silent Windows'!$B$3:$B$16,0),MATCH(V$19,'Input SEO Silent Windows'!$D$4:$BZ$4,0),1,1),0)</f>
        <v>0</v>
      </c>
      <c r="W20" s="313">
        <f ca="1">IF(LEN(V$20)&gt;0,OFFSET('Input SEO Silent Windows'!$C$2,MATCH($B20,'Input SEO Silent Windows'!$B$3:$B$16,0),MATCH(W$19,'Input SEO Silent Windows'!$D$4:$BZ$4,0),1,1),0)</f>
        <v>0</v>
      </c>
      <c r="X20" s="313">
        <f ca="1">IF(LEN(W$20)&gt;0,OFFSET('Input SEO Silent Windows'!$C$2,MATCH($B20,'Input SEO Silent Windows'!$B$3:$B$16,0),MATCH(X$19,'Input SEO Silent Windows'!$D$4:$BZ$4,0),1,1),0)</f>
        <v>0</v>
      </c>
      <c r="Y20" s="313">
        <f ca="1">IF(LEN(X$20)&gt;0,OFFSET('Input SEO Silent Windows'!$C$2,MATCH($B20,'Input SEO Silent Windows'!$B$3:$B$16,0),MATCH(Y$19,'Input SEO Silent Windows'!$D$4:$BZ$4,0),1,1),0)</f>
        <v>0</v>
      </c>
      <c r="Z20" s="313">
        <f ca="1">IF(LEN(Y$20)&gt;0,OFFSET('Input SEO Silent Windows'!$C$2,MATCH($B20,'Input SEO Silent Windows'!$B$3:$B$16,0),MATCH(Z$19,'Input SEO Silent Windows'!$D$4:$BZ$4,0),1,1),0)</f>
        <v>0</v>
      </c>
      <c r="AA20" s="313">
        <f ca="1">IF(LEN(Z$20)&gt;0,OFFSET('Input SEO Silent Windows'!$C$2,MATCH($B20,'Input SEO Silent Windows'!$B$3:$B$16,0),MATCH(AA$19,'Input SEO Silent Windows'!$D$4:$BZ$4,0),1,1),0)</f>
        <v>122</v>
      </c>
      <c r="AB20" s="313">
        <f ca="1">IF(LEN(AA$20)&gt;0,OFFSET('Input SEO Silent Windows'!$C$2,MATCH($B20,'Input SEO Silent Windows'!$B$3:$B$16,0),MATCH(AB$19,'Input SEO Silent Windows'!$D$4:$BZ$4,0),1,1),0)</f>
        <v>0</v>
      </c>
      <c r="AC20" s="313">
        <f ca="1">IF(LEN(AB$20)&gt;0,OFFSET('Input SEO Silent Windows'!$C$2,MATCH($B20,'Input SEO Silent Windows'!$B$3:$B$16,0),MATCH(AC$19,'Input SEO Silent Windows'!$D$4:$BZ$4,0),1,1),0)</f>
        <v>0</v>
      </c>
      <c r="AD20" s="313">
        <f ca="1">IF(LEN(AC$20)&gt;0,OFFSET('Input SEO Silent Windows'!$C$2,MATCH($B20,'Input SEO Silent Windows'!$B$3:$B$16,0),MATCH(AD$19,'Input SEO Silent Windows'!$D$4:$BZ$4,0),1,1),0)</f>
        <v>0</v>
      </c>
      <c r="AE20" s="313">
        <f ca="1">IF(LEN(AD$20)&gt;0,OFFSET('Input SEO Silent Windows'!$C$2,MATCH($B20,'Input SEO Silent Windows'!$B$3:$B$16,0),MATCH(AE$19,'Input SEO Silent Windows'!$D$4:$BZ$4,0),1,1),0)</f>
        <v>0</v>
      </c>
      <c r="AF20" s="313">
        <f ca="1">IF(LEN(AE$20)&gt;0,OFFSET('Input SEO Silent Windows'!$C$2,MATCH($B20,'Input SEO Silent Windows'!$B$3:$B$16,0),MATCH(AF$19,'Input SEO Silent Windows'!$D$4:$BZ$4,0),1,1),0)</f>
        <v>0</v>
      </c>
      <c r="AG20" s="313">
        <f ca="1">IF(LEN(AF$20)&gt;0,OFFSET('Input SEO Silent Windows'!$C$2,MATCH($B20,'Input SEO Silent Windows'!$B$3:$B$16,0),MATCH(AG$19,'Input SEO Silent Windows'!$D$4:$BZ$4,0),1,1),0)</f>
        <v>0</v>
      </c>
      <c r="AH20" s="313">
        <f ca="1">IF(LEN(AG$20)&gt;0,OFFSET('Input SEO Silent Windows'!$C$2,MATCH($B20,'Input SEO Silent Windows'!$B$3:$B$16,0),MATCH(AH$19,'Input SEO Silent Windows'!$D$4:$BZ$4,0),1,1),0)</f>
        <v>0</v>
      </c>
      <c r="AI20" s="313">
        <f ca="1">IF(LEN(AH$20)&gt;0,OFFSET('Input SEO Silent Windows'!$C$2,MATCH($B20,'Input SEO Silent Windows'!$B$3:$B$16,0),MATCH(AI$19,'Input SEO Silent Windows'!$D$4:$BZ$4,0),1,1),0)</f>
        <v>0</v>
      </c>
      <c r="AJ20" s="313">
        <f ca="1">IF(LEN(AI$20)&gt;0,OFFSET('Input SEO Silent Windows'!$C$2,MATCH($B20,'Input SEO Silent Windows'!$B$3:$B$16,0),MATCH(AJ$19,'Input SEO Silent Windows'!$D$4:$BZ$4,0),1,1),0)</f>
        <v>0</v>
      </c>
      <c r="AK20" s="313">
        <f ca="1">IF(LEN(AJ$20)&gt;0,OFFSET('Input SEO Silent Windows'!$C$2,MATCH($B20,'Input SEO Silent Windows'!$B$3:$B$16,0),MATCH(AK$19,'Input SEO Silent Windows'!$D$4:$BZ$4,0),1,1),0)</f>
        <v>0</v>
      </c>
      <c r="AL20" s="313">
        <f ca="1">IF(LEN(AK$20)&gt;0,OFFSET('Input SEO Silent Windows'!$C$2,MATCH($B20,'Input SEO Silent Windows'!$B$3:$B$16,0),MATCH(AL$19,'Input SEO Silent Windows'!$D$4:$BZ$4,0),1,1),0)</f>
        <v>0</v>
      </c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</row>
    <row r="21" spans="2:74" ht="20.25" customHeight="1" x14ac:dyDescent="0.4">
      <c r="B21" s="302" t="str">
        <f>'SEO 3 Year Charts'!N38</f>
        <v xml:space="preserve">Number of PPC calls (from Infinity)  </v>
      </c>
      <c r="C21" s="313">
        <f ca="1">IF(LEN(B$20)&gt;0,OFFSET('Input SEO Silent Windows'!$C$2,MATCH($B21,'Input SEO Silent Windows'!$B$3:$B$16,0),MATCH(C$19,'Input SEO Silent Windows'!$D$4:$BZ$4,0),1,1),0)</f>
        <v>0</v>
      </c>
      <c r="D21" s="313">
        <f ca="1">IF(LEN(C$20)&gt;0,OFFSET('Input SEO Silent Windows'!$C$2,MATCH($B21,'Input SEO Silent Windows'!$B$3:$B$16,0),MATCH(D$19,'Input SEO Silent Windows'!$D$4:$BZ$4,0),1,1),0)</f>
        <v>0</v>
      </c>
      <c r="E21" s="313">
        <f ca="1">IF(LEN(D$20)&gt;0,OFFSET('Input SEO Silent Windows'!$C$2,MATCH($B21,'Input SEO Silent Windows'!$B$3:$B$16,0),MATCH(E$19,'Input SEO Silent Windows'!$D$4:$BZ$4,0),1,1),0)</f>
        <v>0</v>
      </c>
      <c r="F21" s="313">
        <f ca="1">IF(LEN(E$20)&gt;0,OFFSET('Input SEO Silent Windows'!$C$2,MATCH($B21,'Input SEO Silent Windows'!$B$3:$B$16,0),MATCH(F$19,'Input SEO Silent Windows'!$D$4:$BZ$4,0),1,1),0)</f>
        <v>0</v>
      </c>
      <c r="G21" s="313">
        <f ca="1">IF(LEN(F$20)&gt;0,OFFSET('Input SEO Silent Windows'!$C$2,MATCH($B21,'Input SEO Silent Windows'!$B$3:$B$16,0),MATCH(G$19,'Input SEO Silent Windows'!$D$4:$BZ$4,0),1,1),0)</f>
        <v>0</v>
      </c>
      <c r="H21" s="313">
        <f ca="1">IF(LEN(G$20)&gt;0,OFFSET('Input SEO Silent Windows'!$C$2,MATCH($B21,'Input SEO Silent Windows'!$B$3:$B$16,0),MATCH(H$19,'Input SEO Silent Windows'!$D$4:$BZ$4,0),1,1),0)</f>
        <v>0</v>
      </c>
      <c r="I21" s="313">
        <f ca="1">IF(LEN(H$20)&gt;0,OFFSET('Input SEO Silent Windows'!$C$2,MATCH($B21,'Input SEO Silent Windows'!$B$3:$B$16,0),MATCH(I$19,'Input SEO Silent Windows'!$D$4:$BZ$4,0),1,1),0)</f>
        <v>0</v>
      </c>
      <c r="J21" s="313">
        <f ca="1">IF(LEN(I$20)&gt;0,OFFSET('Input SEO Silent Windows'!$C$2,MATCH($B21,'Input SEO Silent Windows'!$B$3:$B$16,0),MATCH(J$19,'Input SEO Silent Windows'!$D$4:$BZ$4,0),1,1),0)</f>
        <v>0</v>
      </c>
      <c r="K21" s="313">
        <f ca="1">IF(LEN(J$20)&gt;0,OFFSET('Input SEO Silent Windows'!$C$2,MATCH($B21,'Input SEO Silent Windows'!$B$3:$B$16,0),MATCH(K$19,'Input SEO Silent Windows'!$D$4:$BZ$4,0),1,1),0)</f>
        <v>0</v>
      </c>
      <c r="L21" s="313">
        <f ca="1">IF(LEN(K$20)&gt;0,OFFSET('Input SEO Silent Windows'!$C$2,MATCH($B21,'Input SEO Silent Windows'!$B$3:$B$16,0),MATCH(L$19,'Input SEO Silent Windows'!$D$4:$BZ$4,0),1,1),0)</f>
        <v>0</v>
      </c>
      <c r="M21" s="313">
        <f ca="1">IF(LEN(L$20)&gt;0,OFFSET('Input SEO Silent Windows'!$C$2,MATCH($B21,'Input SEO Silent Windows'!$B$3:$B$16,0),MATCH(M$19,'Input SEO Silent Windows'!$D$4:$BZ$4,0),1,1),0)</f>
        <v>0</v>
      </c>
      <c r="N21" s="313">
        <f ca="1">IF(LEN(M$20)&gt;0,OFFSET('Input SEO Silent Windows'!$C$2,MATCH($B21,'Input SEO Silent Windows'!$B$3:$B$16,0),MATCH(N$19,'Input SEO Silent Windows'!$D$4:$BZ$4,0),1,1),0)</f>
        <v>0</v>
      </c>
      <c r="O21" s="313">
        <f ca="1">IF(LEN(N$20)&gt;0,OFFSET('Input SEO Silent Windows'!$C$2,MATCH($B21,'Input SEO Silent Windows'!$B$3:$B$16,0),MATCH(O$19,'Input SEO Silent Windows'!$D$4:$BZ$4,0),1,1),0)</f>
        <v>0</v>
      </c>
      <c r="P21" s="313">
        <f ca="1">IF(LEN(O$20)&gt;0,OFFSET('Input SEO Silent Windows'!$C$2,MATCH($B21,'Input SEO Silent Windows'!$B$3:$B$16,0),MATCH(P$19,'Input SEO Silent Windows'!$D$4:$BZ$4,0),1,1),0)</f>
        <v>0</v>
      </c>
      <c r="Q21" s="313">
        <f ca="1">IF(LEN(P$20)&gt;0,OFFSET('Input SEO Silent Windows'!$C$2,MATCH($B21,'Input SEO Silent Windows'!$B$3:$B$16,0),MATCH(Q$19,'Input SEO Silent Windows'!$D$4:$BZ$4,0),1,1),0)</f>
        <v>0</v>
      </c>
      <c r="R21" s="313">
        <f ca="1">IF(LEN(Q$20)&gt;0,OFFSET('Input SEO Silent Windows'!$C$2,MATCH($B21,'Input SEO Silent Windows'!$B$3:$B$16,0),MATCH(R$19,'Input SEO Silent Windows'!$D$4:$BZ$4,0),1,1),0)</f>
        <v>0</v>
      </c>
      <c r="S21" s="313">
        <f ca="1">IF(LEN(R$20)&gt;0,OFFSET('Input SEO Silent Windows'!$C$2,MATCH($B21,'Input SEO Silent Windows'!$B$3:$B$16,0),MATCH(S$19,'Input SEO Silent Windows'!$D$4:$BZ$4,0),1,1),0)</f>
        <v>0</v>
      </c>
      <c r="T21" s="313">
        <f ca="1">IF(LEN(S$20)&gt;0,OFFSET('Input SEO Silent Windows'!$C$2,MATCH($B21,'Input SEO Silent Windows'!$B$3:$B$16,0),MATCH(T$19,'Input SEO Silent Windows'!$D$4:$BZ$4,0),1,1),0)</f>
        <v>0</v>
      </c>
      <c r="U21" s="313">
        <f ca="1">IF(LEN(T$20)&gt;0,OFFSET('Input SEO Silent Windows'!$C$2,MATCH($B21,'Input SEO Silent Windows'!$B$3:$B$16,0),MATCH(U$19,'Input SEO Silent Windows'!$D$4:$BZ$4,0),1,1),0)</f>
        <v>0</v>
      </c>
      <c r="V21" s="313">
        <f ca="1">IF(LEN(U$20)&gt;0,OFFSET('Input SEO Silent Windows'!$C$2,MATCH($B21,'Input SEO Silent Windows'!$B$3:$B$16,0),MATCH(V$19,'Input SEO Silent Windows'!$D$4:$BZ$4,0),1,1),0)</f>
        <v>0</v>
      </c>
      <c r="W21" s="313">
        <f ca="1">IF(LEN(V$20)&gt;0,OFFSET('Input SEO Silent Windows'!$C$2,MATCH($B21,'Input SEO Silent Windows'!$B$3:$B$16,0),MATCH(W$19,'Input SEO Silent Windows'!$D$4:$BZ$4,0),1,1),0)</f>
        <v>0</v>
      </c>
      <c r="X21" s="313">
        <f ca="1">IF(LEN(W$20)&gt;0,OFFSET('Input SEO Silent Windows'!$C$2,MATCH($B21,'Input SEO Silent Windows'!$B$3:$B$16,0),MATCH(X$19,'Input SEO Silent Windows'!$D$4:$BZ$4,0),1,1),0)</f>
        <v>0</v>
      </c>
      <c r="Y21" s="313">
        <f ca="1">IF(LEN(X$20)&gt;0,OFFSET('Input SEO Silent Windows'!$C$2,MATCH($B21,'Input SEO Silent Windows'!$B$3:$B$16,0),MATCH(Y$19,'Input SEO Silent Windows'!$D$4:$BZ$4,0),1,1),0)</f>
        <v>0</v>
      </c>
      <c r="Z21" s="313">
        <f ca="1">IF(LEN(Y$20)&gt;0,OFFSET('Input SEO Silent Windows'!$C$2,MATCH($B21,'Input SEO Silent Windows'!$B$3:$B$16,0),MATCH(Z$19,'Input SEO Silent Windows'!$D$4:$BZ$4,0),1,1),0)</f>
        <v>0</v>
      </c>
      <c r="AA21" s="313">
        <f ca="1">IF(LEN(Z$20)&gt;0,OFFSET('Input SEO Silent Windows'!$C$2,MATCH($B21,'Input SEO Silent Windows'!$B$3:$B$16,0),MATCH(AA$19,'Input SEO Silent Windows'!$D$4:$BZ$4,0),1,1),0)</f>
        <v>0</v>
      </c>
      <c r="AB21" s="313">
        <f ca="1">IF(LEN(AA$20)&gt;0,OFFSET('Input SEO Silent Windows'!$C$2,MATCH($B21,'Input SEO Silent Windows'!$B$3:$B$16,0),MATCH(AB$19,'Input SEO Silent Windows'!$D$4:$BZ$4,0),1,1),0)</f>
        <v>0</v>
      </c>
      <c r="AC21" s="313">
        <f ca="1">IF(LEN(AB$20)&gt;0,OFFSET('Input SEO Silent Windows'!$C$2,MATCH($B21,'Input SEO Silent Windows'!$B$3:$B$16,0),MATCH(AC$19,'Input SEO Silent Windows'!$D$4:$BZ$4,0),1,1),0)</f>
        <v>0</v>
      </c>
      <c r="AD21" s="313">
        <f ca="1">IF(LEN(AC$20)&gt;0,OFFSET('Input SEO Silent Windows'!$C$2,MATCH($B21,'Input SEO Silent Windows'!$B$3:$B$16,0),MATCH(AD$19,'Input SEO Silent Windows'!$D$4:$BZ$4,0),1,1),0)</f>
        <v>0</v>
      </c>
      <c r="AE21" s="313">
        <f ca="1">IF(LEN(AD$20)&gt;0,OFFSET('Input SEO Silent Windows'!$C$2,MATCH($B21,'Input SEO Silent Windows'!$B$3:$B$16,0),MATCH(AE$19,'Input SEO Silent Windows'!$D$4:$BZ$4,0),1,1),0)</f>
        <v>0</v>
      </c>
      <c r="AF21" s="313">
        <f ca="1">IF(LEN(AE$20)&gt;0,OFFSET('Input SEO Silent Windows'!$C$2,MATCH($B21,'Input SEO Silent Windows'!$B$3:$B$16,0),MATCH(AF$19,'Input SEO Silent Windows'!$D$4:$BZ$4,0),1,1),0)</f>
        <v>0</v>
      </c>
      <c r="AG21" s="313">
        <f ca="1">IF(LEN(AF$20)&gt;0,OFFSET('Input SEO Silent Windows'!$C$2,MATCH($B21,'Input SEO Silent Windows'!$B$3:$B$16,0),MATCH(AG$19,'Input SEO Silent Windows'!$D$4:$BZ$4,0),1,1),0)</f>
        <v>0</v>
      </c>
      <c r="AH21" s="313">
        <f ca="1">IF(LEN(AG$20)&gt;0,OFFSET('Input SEO Silent Windows'!$C$2,MATCH($B21,'Input SEO Silent Windows'!$B$3:$B$16,0),MATCH(AH$19,'Input SEO Silent Windows'!$D$4:$BZ$4,0),1,1),0)</f>
        <v>0</v>
      </c>
      <c r="AI21" s="313">
        <f ca="1">IF(LEN(AH$20)&gt;0,OFFSET('Input SEO Silent Windows'!$C$2,MATCH($B21,'Input SEO Silent Windows'!$B$3:$B$16,0),MATCH(AI$19,'Input SEO Silent Windows'!$D$4:$BZ$4,0),1,1),0)</f>
        <v>0</v>
      </c>
      <c r="AJ21" s="313">
        <f ca="1">IF(LEN(AI$20)&gt;0,OFFSET('Input SEO Silent Windows'!$C$2,MATCH($B21,'Input SEO Silent Windows'!$B$3:$B$16,0),MATCH(AJ$19,'Input SEO Silent Windows'!$D$4:$BZ$4,0),1,1),0)</f>
        <v>0</v>
      </c>
      <c r="AK21" s="313">
        <f ca="1">IF(LEN(AJ$20)&gt;0,OFFSET('Input SEO Silent Windows'!$C$2,MATCH($B21,'Input SEO Silent Windows'!$B$3:$B$16,0),MATCH(AK$19,'Input SEO Silent Windows'!$D$4:$BZ$4,0),1,1),0)</f>
        <v>0</v>
      </c>
      <c r="AL21" s="313">
        <f ca="1">IF(LEN(AK$20)&gt;0,OFFSET('Input SEO Silent Windows'!$C$2,MATCH($B21,'Input SEO Silent Windows'!$B$3:$B$16,0),MATCH(AL$19,'Input SEO Silent Windows'!$D$4:$BZ$4,0),1,1),0)</f>
        <v>0</v>
      </c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</row>
    <row r="25" spans="2:74" ht="18" x14ac:dyDescent="0.35">
      <c r="C25" s="17">
        <v>2019</v>
      </c>
      <c r="E25" s="17" t="str">
        <f>'Hugo Carter SEO 1 year chart'!E3</f>
        <v xml:space="preserve">Number of PPC visits (from Google Analytics - Users) </v>
      </c>
      <c r="S25" s="17">
        <f>'Silent Windows SEO 1 year chart'!K2</f>
        <v>2019</v>
      </c>
      <c r="U25" s="17" t="str">
        <f>'Silent Windows SEO 1 year chart'!E3</f>
        <v xml:space="preserve">Number of PPC visits (from Google Analytics - Users) </v>
      </c>
    </row>
    <row r="28" spans="2:74" x14ac:dyDescent="0.3">
      <c r="C28" s="314" t="str">
        <f t="shared" ref="C28:N28" si="2">CHOOSE(MONTH(C29),"Jan","Feb","Mar","Apr","May","Jun","Jul","Aug","Sep","Oct","Nov","Dec")</f>
        <v>Jan</v>
      </c>
      <c r="D28" s="314" t="str">
        <f t="shared" si="2"/>
        <v>Feb</v>
      </c>
      <c r="E28" s="314" t="str">
        <f t="shared" si="2"/>
        <v>Mar</v>
      </c>
      <c r="F28" s="314" t="str">
        <f t="shared" si="2"/>
        <v>Apr</v>
      </c>
      <c r="G28" s="314" t="str">
        <f t="shared" si="2"/>
        <v>May</v>
      </c>
      <c r="H28" s="314" t="str">
        <f t="shared" si="2"/>
        <v>Jun</v>
      </c>
      <c r="I28" s="314" t="str">
        <f t="shared" si="2"/>
        <v>Jul</v>
      </c>
      <c r="J28" s="314" t="str">
        <f t="shared" si="2"/>
        <v>Aug</v>
      </c>
      <c r="K28" s="314" t="str">
        <f t="shared" si="2"/>
        <v>Sep</v>
      </c>
      <c r="L28" s="314" t="str">
        <f t="shared" si="2"/>
        <v>Oct</v>
      </c>
      <c r="M28" s="314" t="str">
        <f t="shared" si="2"/>
        <v>Nov</v>
      </c>
      <c r="N28" s="314" t="str">
        <f t="shared" si="2"/>
        <v>Dec</v>
      </c>
      <c r="S28" s="314" t="str">
        <f t="shared" ref="S28:AD28" si="3">CHOOSE(MONTH(S29),"Jan","Feb","Mar","Apr","May","Jun","Jul","Aug","Sep","Oct","Nov","Dec")</f>
        <v>Jan</v>
      </c>
      <c r="T28" s="314" t="str">
        <f t="shared" si="3"/>
        <v>Feb</v>
      </c>
      <c r="U28" s="314" t="str">
        <f t="shared" si="3"/>
        <v>Mar</v>
      </c>
      <c r="V28" s="314" t="str">
        <f t="shared" si="3"/>
        <v>Apr</v>
      </c>
      <c r="W28" s="314" t="str">
        <f t="shared" si="3"/>
        <v>May</v>
      </c>
      <c r="X28" s="314" t="str">
        <f t="shared" si="3"/>
        <v>Jun</v>
      </c>
      <c r="Y28" s="314" t="str">
        <f t="shared" si="3"/>
        <v>Jul</v>
      </c>
      <c r="Z28" s="314" t="str">
        <f t="shared" si="3"/>
        <v>Aug</v>
      </c>
      <c r="AA28" s="314" t="str">
        <f t="shared" si="3"/>
        <v>Sep</v>
      </c>
      <c r="AB28" s="314" t="str">
        <f t="shared" si="3"/>
        <v>Oct</v>
      </c>
      <c r="AC28" s="314" t="str">
        <f t="shared" si="3"/>
        <v>Nov</v>
      </c>
      <c r="AD28" s="314" t="str">
        <f t="shared" si="3"/>
        <v>Dec</v>
      </c>
    </row>
    <row r="29" spans="2:74" ht="18" x14ac:dyDescent="0.35">
      <c r="C29" s="286">
        <f>DATE(C25-2,1,1)</f>
        <v>42736</v>
      </c>
      <c r="D29" s="286">
        <f t="shared" ref="D29:N29" si="4">EOMONTH(C29,0)+1</f>
        <v>42767</v>
      </c>
      <c r="E29" s="286">
        <f t="shared" si="4"/>
        <v>42795</v>
      </c>
      <c r="F29" s="286">
        <f t="shared" si="4"/>
        <v>42826</v>
      </c>
      <c r="G29" s="286">
        <f t="shared" si="4"/>
        <v>42856</v>
      </c>
      <c r="H29" s="286">
        <f t="shared" si="4"/>
        <v>42887</v>
      </c>
      <c r="I29" s="286">
        <f t="shared" si="4"/>
        <v>42917</v>
      </c>
      <c r="J29" s="286">
        <f t="shared" si="4"/>
        <v>42948</v>
      </c>
      <c r="K29" s="286">
        <f t="shared" si="4"/>
        <v>42979</v>
      </c>
      <c r="L29" s="286">
        <f t="shared" si="4"/>
        <v>43009</v>
      </c>
      <c r="M29" s="286">
        <f t="shared" si="4"/>
        <v>43040</v>
      </c>
      <c r="N29" s="286">
        <f t="shared" si="4"/>
        <v>43070</v>
      </c>
      <c r="S29" s="286">
        <f>DATE(S25-2,1,1)</f>
        <v>42736</v>
      </c>
      <c r="T29" s="286">
        <f t="shared" ref="T29:AD29" si="5">EOMONTH(S29,0)+1</f>
        <v>42767</v>
      </c>
      <c r="U29" s="286">
        <f t="shared" si="5"/>
        <v>42795</v>
      </c>
      <c r="V29" s="286">
        <f t="shared" si="5"/>
        <v>42826</v>
      </c>
      <c r="W29" s="286">
        <f t="shared" si="5"/>
        <v>42856</v>
      </c>
      <c r="X29" s="286">
        <f t="shared" si="5"/>
        <v>42887</v>
      </c>
      <c r="Y29" s="286">
        <f t="shared" si="5"/>
        <v>42917</v>
      </c>
      <c r="Z29" s="286">
        <f t="shared" si="5"/>
        <v>42948</v>
      </c>
      <c r="AA29" s="286">
        <f t="shared" si="5"/>
        <v>42979</v>
      </c>
      <c r="AB29" s="286">
        <f t="shared" si="5"/>
        <v>43009</v>
      </c>
      <c r="AC29" s="286">
        <f t="shared" si="5"/>
        <v>43040</v>
      </c>
      <c r="AD29" s="286">
        <f t="shared" si="5"/>
        <v>43070</v>
      </c>
    </row>
    <row r="30" spans="2:74" x14ac:dyDescent="0.3">
      <c r="B30" t="s">
        <v>87</v>
      </c>
      <c r="C30" s="313">
        <f ca="1">OFFSET('Input SEO Hugo Carter'!$C$4,MATCH('Hugo Carter SEO 1 year chart'!$E$3,'Input SEO Hugo Carter'!$B$5:$B$17,0),MATCH(C29,'Input SEO Hugo Carter'!$D$4:$BW$4,0),1,1)</f>
        <v>165</v>
      </c>
      <c r="D30" s="313">
        <f ca="1">OFFSET('Input SEO Hugo Carter'!$C$4,MATCH('Hugo Carter SEO 1 year chart'!$E$3,'Input SEO Hugo Carter'!$B$5:$B$17,0),MATCH(D29,'Input SEO Hugo Carter'!$D$4:$BW$4,0),1,1)</f>
        <v>174</v>
      </c>
      <c r="E30" s="313">
        <f ca="1">OFFSET('Input SEO Hugo Carter'!$C$4,MATCH('Hugo Carter SEO 1 year chart'!$E$3,'Input SEO Hugo Carter'!$B$5:$B$17,0),MATCH(E29,'Input SEO Hugo Carter'!$D$4:$BW$4,0),1,1)</f>
        <v>287</v>
      </c>
      <c r="F30" s="313">
        <f ca="1">OFFSET('Input SEO Hugo Carter'!$C$4,MATCH('Hugo Carter SEO 1 year chart'!$E$3,'Input SEO Hugo Carter'!$B$5:$B$17,0),MATCH(F29,'Input SEO Hugo Carter'!$D$4:$BW$4,0),1,1)</f>
        <v>276</v>
      </c>
      <c r="G30" s="313">
        <f ca="1">OFFSET('Input SEO Hugo Carter'!$C$4,MATCH('Hugo Carter SEO 1 year chart'!$E$3,'Input SEO Hugo Carter'!$B$5:$B$17,0),MATCH(G29,'Input SEO Hugo Carter'!$D$4:$BW$4,0),1,1)</f>
        <v>278</v>
      </c>
      <c r="H30" s="313">
        <f ca="1">OFFSET('Input SEO Hugo Carter'!$C$4,MATCH('Hugo Carter SEO 1 year chart'!$E$3,'Input SEO Hugo Carter'!$B$5:$B$17,0),MATCH(H29,'Input SEO Hugo Carter'!$D$4:$BW$4,0),1,1)</f>
        <v>277</v>
      </c>
      <c r="I30" s="313">
        <f ca="1">OFFSET('Input SEO Hugo Carter'!$C$4,MATCH('Hugo Carter SEO 1 year chart'!$E$3,'Input SEO Hugo Carter'!$B$5:$B$17,0),MATCH(I29,'Input SEO Hugo Carter'!$D$4:$BW$4,0),1,1)</f>
        <v>247</v>
      </c>
      <c r="J30" s="313">
        <f ca="1">OFFSET('Input SEO Hugo Carter'!$C$4,MATCH('Hugo Carter SEO 1 year chart'!$E$3,'Input SEO Hugo Carter'!$B$5:$B$17,0),MATCH(J29,'Input SEO Hugo Carter'!$D$4:$BW$4,0),1,1)</f>
        <v>249</v>
      </c>
      <c r="K30" s="313">
        <f ca="1">OFFSET('Input SEO Hugo Carter'!$C$4,MATCH('Hugo Carter SEO 1 year chart'!$E$3,'Input SEO Hugo Carter'!$B$5:$B$17,0),MATCH(K29,'Input SEO Hugo Carter'!$D$4:$BW$4,0),1,1)</f>
        <v>250</v>
      </c>
      <c r="L30" s="313">
        <f ca="1">OFFSET('Input SEO Hugo Carter'!$C$4,MATCH('Hugo Carter SEO 1 year chart'!$E$3,'Input SEO Hugo Carter'!$B$5:$B$17,0),MATCH(L29,'Input SEO Hugo Carter'!$D$4:$BW$4,0),1,1)</f>
        <v>290</v>
      </c>
      <c r="M30" s="313">
        <f ca="1">OFFSET('Input SEO Hugo Carter'!$C$4,MATCH('Hugo Carter SEO 1 year chart'!$E$3,'Input SEO Hugo Carter'!$B$5:$B$17,0),MATCH(M29,'Input SEO Hugo Carter'!$D$4:$BW$4,0),1,1)</f>
        <v>279</v>
      </c>
      <c r="N30" s="313">
        <f ca="1">OFFSET('Input SEO Hugo Carter'!$C$4,MATCH('Hugo Carter SEO 1 year chart'!$E$3,'Input SEO Hugo Carter'!$B$5:$B$17,0),MATCH(N29,'Input SEO Hugo Carter'!$D$4:$BW$4,0),1,1)</f>
        <v>177</v>
      </c>
      <c r="R30">
        <f>YEAR(S29)</f>
        <v>2017</v>
      </c>
      <c r="S30" s="313">
        <f ca="1">OFFSET('Input SEO Silent Windows'!$C$4,MATCH($U$25,'Input SEO Silent Windows'!$B$5:$B$17,0),MATCH(S29,'Input SEO Silent Windows'!$D$4:$BW$4,0),1,1)</f>
        <v>0</v>
      </c>
      <c r="T30" s="313">
        <f ca="1">OFFSET('Input SEO Silent Windows'!$C$4,MATCH($U$25,'Input SEO Silent Windows'!$B$5:$B$17,0),MATCH(T29,'Input SEO Silent Windows'!$D$4:$BW$4,0),1,1)</f>
        <v>0</v>
      </c>
      <c r="U30" s="313">
        <f ca="1">OFFSET('Input SEO Silent Windows'!$C$4,MATCH($U$25,'Input SEO Silent Windows'!$B$5:$B$17,0),MATCH(U29,'Input SEO Silent Windows'!$D$4:$BW$4,0),1,1)</f>
        <v>0</v>
      </c>
      <c r="V30" s="313">
        <f ca="1">OFFSET('Input SEO Silent Windows'!$C$4,MATCH($U$25,'Input SEO Silent Windows'!$B$5:$B$17,0),MATCH(V29,'Input SEO Silent Windows'!$D$4:$BW$4,0),1,1)</f>
        <v>0</v>
      </c>
      <c r="W30" s="313">
        <f ca="1">OFFSET('Input SEO Silent Windows'!$C$4,MATCH($U$25,'Input SEO Silent Windows'!$B$5:$B$17,0),MATCH(W29,'Input SEO Silent Windows'!$D$4:$BW$4,0),1,1)</f>
        <v>0</v>
      </c>
      <c r="X30" s="313">
        <f ca="1">OFFSET('Input SEO Silent Windows'!$C$4,MATCH($U$25,'Input SEO Silent Windows'!$B$5:$B$17,0),MATCH(X29,'Input SEO Silent Windows'!$D$4:$BW$4,0),1,1)</f>
        <v>0</v>
      </c>
      <c r="Y30" s="313">
        <f ca="1">OFFSET('Input SEO Silent Windows'!$C$4,MATCH($U$25,'Input SEO Silent Windows'!$B$5:$B$17,0),MATCH(Y29,'Input SEO Silent Windows'!$D$4:$BW$4,0),1,1)</f>
        <v>0</v>
      </c>
      <c r="Z30" s="313">
        <f ca="1">OFFSET('Input SEO Silent Windows'!$C$4,MATCH($U$25,'Input SEO Silent Windows'!$B$5:$B$17,0),MATCH(Z29,'Input SEO Silent Windows'!$D$4:$BW$4,0),1,1)</f>
        <v>0</v>
      </c>
      <c r="AA30" s="313">
        <f ca="1">OFFSET('Input SEO Silent Windows'!$C$4,MATCH($U$25,'Input SEO Silent Windows'!$B$5:$B$17,0),MATCH(AA29,'Input SEO Silent Windows'!$D$4:$BW$4,0),1,1)</f>
        <v>0</v>
      </c>
      <c r="AB30" s="313">
        <f ca="1">OFFSET('Input SEO Silent Windows'!$C$4,MATCH($U$25,'Input SEO Silent Windows'!$B$5:$B$17,0),MATCH(AB29,'Input SEO Silent Windows'!$D$4:$BW$4,0),1,1)</f>
        <v>0</v>
      </c>
      <c r="AC30" s="313">
        <f ca="1">OFFSET('Input SEO Silent Windows'!$C$4,MATCH($U$25,'Input SEO Silent Windows'!$B$5:$B$17,0),MATCH(AC29,'Input SEO Silent Windows'!$D$4:$BW$4,0),1,1)</f>
        <v>0</v>
      </c>
      <c r="AD30" s="313">
        <f ca="1">OFFSET('Input SEO Silent Windows'!$C$4,MATCH($U$25,'Input SEO Silent Windows'!$B$5:$B$17,0),MATCH(AD29,'Input SEO Silent Windows'!$D$4:$BW$4,0),1,1)</f>
        <v>0</v>
      </c>
    </row>
    <row r="31" spans="2:74" ht="18" x14ac:dyDescent="0.35">
      <c r="C31" s="286">
        <f>DATE(C25-1,1,1)</f>
        <v>43101</v>
      </c>
      <c r="D31" s="286">
        <f t="shared" ref="D31:N31" si="6">EOMONTH(C31,0)+1</f>
        <v>43132</v>
      </c>
      <c r="E31" s="286">
        <f t="shared" si="6"/>
        <v>43160</v>
      </c>
      <c r="F31" s="286">
        <f t="shared" si="6"/>
        <v>43191</v>
      </c>
      <c r="G31" s="286">
        <f t="shared" si="6"/>
        <v>43221</v>
      </c>
      <c r="H31" s="286">
        <f t="shared" si="6"/>
        <v>43252</v>
      </c>
      <c r="I31" s="286">
        <f t="shared" si="6"/>
        <v>43282</v>
      </c>
      <c r="J31" s="286">
        <f t="shared" si="6"/>
        <v>43313</v>
      </c>
      <c r="K31" s="286">
        <f t="shared" si="6"/>
        <v>43344</v>
      </c>
      <c r="L31" s="286">
        <f t="shared" si="6"/>
        <v>43374</v>
      </c>
      <c r="M31" s="286">
        <f t="shared" si="6"/>
        <v>43405</v>
      </c>
      <c r="N31" s="286">
        <f t="shared" si="6"/>
        <v>43435</v>
      </c>
      <c r="S31" s="286">
        <f>DATE(S25-1,1,1)</f>
        <v>43101</v>
      </c>
      <c r="T31" s="286">
        <f t="shared" ref="T31:AD31" si="7">EOMONTH(S31,0)+1</f>
        <v>43132</v>
      </c>
      <c r="U31" s="286">
        <f t="shared" si="7"/>
        <v>43160</v>
      </c>
      <c r="V31" s="286">
        <f t="shared" si="7"/>
        <v>43191</v>
      </c>
      <c r="W31" s="286">
        <f t="shared" si="7"/>
        <v>43221</v>
      </c>
      <c r="X31" s="286">
        <f t="shared" si="7"/>
        <v>43252</v>
      </c>
      <c r="Y31" s="286">
        <f t="shared" si="7"/>
        <v>43282</v>
      </c>
      <c r="Z31" s="286">
        <f t="shared" si="7"/>
        <v>43313</v>
      </c>
      <c r="AA31" s="286">
        <f t="shared" si="7"/>
        <v>43344</v>
      </c>
      <c r="AB31" s="286">
        <f t="shared" si="7"/>
        <v>43374</v>
      </c>
      <c r="AC31" s="286">
        <f t="shared" si="7"/>
        <v>43405</v>
      </c>
      <c r="AD31" s="286">
        <f t="shared" si="7"/>
        <v>43435</v>
      </c>
    </row>
    <row r="32" spans="2:74" x14ac:dyDescent="0.3">
      <c r="B32" t="s">
        <v>88</v>
      </c>
      <c r="C32" s="313">
        <f ca="1">OFFSET('Input SEO Hugo Carter'!$C$4,MATCH('Hugo Carter SEO 1 year chart'!$E$3,'Input SEO Hugo Carter'!$B$5:$B$17,0),MATCH(C31,'Input SEO Hugo Carter'!$D$4:$BW$4,0),1,1)</f>
        <v>321</v>
      </c>
      <c r="D32" s="313">
        <f ca="1">OFFSET('Input SEO Hugo Carter'!$C$4,MATCH('Hugo Carter SEO 1 year chart'!$E$3,'Input SEO Hugo Carter'!$B$5:$B$17,0),MATCH(D31,'Input SEO Hugo Carter'!$D$4:$BW$4,0),1,1)</f>
        <v>278</v>
      </c>
      <c r="E32" s="313">
        <f ca="1">OFFSET('Input SEO Hugo Carter'!$C$4,MATCH('Hugo Carter SEO 1 year chart'!$E$3,'Input SEO Hugo Carter'!$B$5:$B$17,0),MATCH(E31,'Input SEO Hugo Carter'!$D$4:$BW$4,0),1,1)</f>
        <v>288</v>
      </c>
      <c r="F32" s="313">
        <f ca="1">OFFSET('Input SEO Hugo Carter'!$C$4,MATCH('Hugo Carter SEO 1 year chart'!$E$3,'Input SEO Hugo Carter'!$B$5:$B$17,0),MATCH(F31,'Input SEO Hugo Carter'!$D$4:$BW$4,0),1,1)</f>
        <v>207</v>
      </c>
      <c r="G32" s="313">
        <f ca="1">OFFSET('Input SEO Hugo Carter'!$C$4,MATCH('Hugo Carter SEO 1 year chart'!$E$3,'Input SEO Hugo Carter'!$B$5:$B$17,0),MATCH(G31,'Input SEO Hugo Carter'!$D$4:$BW$4,0),1,1)</f>
        <v>232</v>
      </c>
      <c r="H32" s="313">
        <f ca="1">OFFSET('Input SEO Hugo Carter'!$C$4,MATCH('Hugo Carter SEO 1 year chart'!$E$3,'Input SEO Hugo Carter'!$B$5:$B$17,0),MATCH(H31,'Input SEO Hugo Carter'!$D$4:$BW$4,0),1,1)</f>
        <v>177</v>
      </c>
      <c r="I32" s="313">
        <f ca="1">OFFSET('Input SEO Hugo Carter'!$C$4,MATCH('Hugo Carter SEO 1 year chart'!$E$3,'Input SEO Hugo Carter'!$B$5:$B$17,0),MATCH(I31,'Input SEO Hugo Carter'!$D$4:$BW$4,0),1,1)</f>
        <v>197</v>
      </c>
      <c r="J32" s="313">
        <f ca="1">OFFSET('Input SEO Hugo Carter'!$C$4,MATCH('Hugo Carter SEO 1 year chart'!$E$3,'Input SEO Hugo Carter'!$B$5:$B$17,0),MATCH(J31,'Input SEO Hugo Carter'!$D$4:$BW$4,0),1,1)</f>
        <v>266</v>
      </c>
      <c r="K32" s="313">
        <f ca="1">OFFSET('Input SEO Hugo Carter'!$C$4,MATCH('Hugo Carter SEO 1 year chart'!$E$3,'Input SEO Hugo Carter'!$B$5:$B$17,0),MATCH(K31,'Input SEO Hugo Carter'!$D$4:$BW$4,0),1,1)</f>
        <v>288</v>
      </c>
      <c r="L32" s="313">
        <f ca="1">OFFSET('Input SEO Hugo Carter'!$C$4,MATCH('Hugo Carter SEO 1 year chart'!$E$3,'Input SEO Hugo Carter'!$B$5:$B$17,0),MATCH(L31,'Input SEO Hugo Carter'!$D$4:$BW$4,0),1,1)</f>
        <v>248</v>
      </c>
      <c r="M32" s="313">
        <f ca="1">OFFSET('Input SEO Hugo Carter'!$C$4,MATCH('Hugo Carter SEO 1 year chart'!$E$3,'Input SEO Hugo Carter'!$B$5:$B$17,0),MATCH(M31,'Input SEO Hugo Carter'!$D$4:$BW$4,0),1,1)</f>
        <v>262</v>
      </c>
      <c r="N32" s="313">
        <f ca="1">OFFSET('Input SEO Hugo Carter'!$C$4,MATCH('Hugo Carter SEO 1 year chart'!$E$3,'Input SEO Hugo Carter'!$B$5:$B$17,0),MATCH(N31,'Input SEO Hugo Carter'!$D$4:$BW$4,0),1,1)</f>
        <v>325</v>
      </c>
      <c r="R32">
        <f>YEAR(S31)</f>
        <v>2018</v>
      </c>
      <c r="S32" s="313">
        <f ca="1">OFFSET('Input SEO Silent Windows'!$C$4,MATCH($U$25,'Input SEO Silent Windows'!$B$5:$B$17,0),MATCH(S31,'Input SEO Silent Windows'!$D$4:$BW$4,0),1,1)</f>
        <v>0</v>
      </c>
      <c r="T32" s="313">
        <f ca="1">OFFSET('Input SEO Silent Windows'!$C$4,MATCH($U$25,'Input SEO Silent Windows'!$B$5:$B$17,0),MATCH(T31,'Input SEO Silent Windows'!$D$4:$BW$4,0),1,1)</f>
        <v>0</v>
      </c>
      <c r="U32" s="313">
        <f ca="1">OFFSET('Input SEO Silent Windows'!$C$4,MATCH($U$25,'Input SEO Silent Windows'!$B$5:$B$17,0),MATCH(U31,'Input SEO Silent Windows'!$D$4:$BW$4,0),1,1)</f>
        <v>0</v>
      </c>
      <c r="V32" s="313">
        <f ca="1">OFFSET('Input SEO Silent Windows'!$C$4,MATCH($U$25,'Input SEO Silent Windows'!$B$5:$B$17,0),MATCH(V31,'Input SEO Silent Windows'!$D$4:$BW$4,0),1,1)</f>
        <v>0</v>
      </c>
      <c r="W32" s="313">
        <f ca="1">OFFSET('Input SEO Silent Windows'!$C$4,MATCH($U$25,'Input SEO Silent Windows'!$B$5:$B$17,0),MATCH(W31,'Input SEO Silent Windows'!$D$4:$BW$4,0),1,1)</f>
        <v>0</v>
      </c>
      <c r="X32" s="313">
        <f ca="1">OFFSET('Input SEO Silent Windows'!$C$4,MATCH($U$25,'Input SEO Silent Windows'!$B$5:$B$17,0),MATCH(X31,'Input SEO Silent Windows'!$D$4:$BW$4,0),1,1)</f>
        <v>0</v>
      </c>
      <c r="Y32" s="313">
        <f ca="1">OFFSET('Input SEO Silent Windows'!$C$4,MATCH($U$25,'Input SEO Silent Windows'!$B$5:$B$17,0),MATCH(Y31,'Input SEO Silent Windows'!$D$4:$BW$4,0),1,1)</f>
        <v>0</v>
      </c>
      <c r="Z32" s="313">
        <f ca="1">OFFSET('Input SEO Silent Windows'!$C$4,MATCH($U$25,'Input SEO Silent Windows'!$B$5:$B$17,0),MATCH(Z31,'Input SEO Silent Windows'!$D$4:$BW$4,0),1,1)</f>
        <v>0</v>
      </c>
      <c r="AA32" s="313">
        <f ca="1">OFFSET('Input SEO Silent Windows'!$C$4,MATCH($U$25,'Input SEO Silent Windows'!$B$5:$B$17,0),MATCH(AA31,'Input SEO Silent Windows'!$D$4:$BW$4,0),1,1)</f>
        <v>0</v>
      </c>
      <c r="AB32" s="313">
        <f ca="1">OFFSET('Input SEO Silent Windows'!$C$4,MATCH($U$25,'Input SEO Silent Windows'!$B$5:$B$17,0),MATCH(AB31,'Input SEO Silent Windows'!$D$4:$BW$4,0),1,1)</f>
        <v>0</v>
      </c>
      <c r="AC32" s="313">
        <f ca="1">OFFSET('Input SEO Silent Windows'!$C$4,MATCH($U$25,'Input SEO Silent Windows'!$B$5:$B$17,0),MATCH(AC31,'Input SEO Silent Windows'!$D$4:$BW$4,0),1,1)</f>
        <v>0</v>
      </c>
      <c r="AD32" s="313">
        <f ca="1">OFFSET('Input SEO Silent Windows'!$C$4,MATCH($U$25,'Input SEO Silent Windows'!$B$5:$B$17,0),MATCH(AD31,'Input SEO Silent Windows'!$D$4:$BW$4,0),1,1)</f>
        <v>0</v>
      </c>
    </row>
    <row r="33" spans="2:30" ht="18" x14ac:dyDescent="0.35">
      <c r="C33" s="286">
        <f>DATE(C25,1,1)</f>
        <v>43466</v>
      </c>
      <c r="D33" s="286">
        <f t="shared" ref="D33:N33" si="8">EOMONTH(C33,0)+1</f>
        <v>43497</v>
      </c>
      <c r="E33" s="286">
        <f t="shared" si="8"/>
        <v>43525</v>
      </c>
      <c r="F33" s="286">
        <f t="shared" si="8"/>
        <v>43556</v>
      </c>
      <c r="G33" s="286">
        <f t="shared" si="8"/>
        <v>43586</v>
      </c>
      <c r="H33" s="286">
        <f t="shared" si="8"/>
        <v>43617</v>
      </c>
      <c r="I33" s="286">
        <f t="shared" si="8"/>
        <v>43647</v>
      </c>
      <c r="J33" s="286">
        <f t="shared" si="8"/>
        <v>43678</v>
      </c>
      <c r="K33" s="286">
        <f t="shared" si="8"/>
        <v>43709</v>
      </c>
      <c r="L33" s="286">
        <f t="shared" si="8"/>
        <v>43739</v>
      </c>
      <c r="M33" s="286">
        <f t="shared" si="8"/>
        <v>43770</v>
      </c>
      <c r="N33" s="286">
        <f t="shared" si="8"/>
        <v>43800</v>
      </c>
      <c r="S33" s="286">
        <f>DATE(S25,1,1)</f>
        <v>43466</v>
      </c>
      <c r="T33" s="286">
        <f t="shared" ref="T33:AD33" si="9">EOMONTH(S33,0)+1</f>
        <v>43497</v>
      </c>
      <c r="U33" s="286">
        <f t="shared" si="9"/>
        <v>43525</v>
      </c>
      <c r="V33" s="286">
        <f t="shared" si="9"/>
        <v>43556</v>
      </c>
      <c r="W33" s="286">
        <f t="shared" si="9"/>
        <v>43586</v>
      </c>
      <c r="X33" s="286">
        <f t="shared" si="9"/>
        <v>43617</v>
      </c>
      <c r="Y33" s="286">
        <f t="shared" si="9"/>
        <v>43647</v>
      </c>
      <c r="Z33" s="286">
        <f t="shared" si="9"/>
        <v>43678</v>
      </c>
      <c r="AA33" s="286">
        <f t="shared" si="9"/>
        <v>43709</v>
      </c>
      <c r="AB33" s="286">
        <f t="shared" si="9"/>
        <v>43739</v>
      </c>
      <c r="AC33" s="286">
        <f t="shared" si="9"/>
        <v>43770</v>
      </c>
      <c r="AD33" s="286">
        <f t="shared" si="9"/>
        <v>43800</v>
      </c>
    </row>
    <row r="34" spans="2:30" x14ac:dyDescent="0.3">
      <c r="B34" t="s">
        <v>89</v>
      </c>
      <c r="C34" s="313">
        <f ca="1">OFFSET('Input SEO Hugo Carter'!$C$4,MATCH('Hugo Carter SEO 1 year chart'!$E$3,'Input SEO Hugo Carter'!$B$5:$B$17,0),MATCH(C33,'Input SEO Hugo Carter'!$D$4:$BW$4,0),1,1)</f>
        <v>141</v>
      </c>
      <c r="D34" s="313">
        <f ca="1">OFFSET('Input SEO Hugo Carter'!$C$4,MATCH('Hugo Carter SEO 1 year chart'!$E$3,'Input SEO Hugo Carter'!$B$5:$B$17,0),MATCH(D33,'Input SEO Hugo Carter'!$D$4:$BW$4,0),1,1)</f>
        <v>230</v>
      </c>
      <c r="E34" s="313">
        <f ca="1">OFFSET('Input SEO Hugo Carter'!$C$4,MATCH('Hugo Carter SEO 1 year chart'!$E$3,'Input SEO Hugo Carter'!$B$5:$B$17,0),MATCH(E33,'Input SEO Hugo Carter'!$D$4:$BW$4,0),1,1)</f>
        <v>450</v>
      </c>
      <c r="F34" s="313">
        <f ca="1">OFFSET('Input SEO Hugo Carter'!$C$4,MATCH('Hugo Carter SEO 1 year chart'!$E$3,'Input SEO Hugo Carter'!$B$5:$B$17,0),MATCH(F33,'Input SEO Hugo Carter'!$D$4:$BW$4,0),1,1)</f>
        <v>125</v>
      </c>
      <c r="G34" s="313">
        <f ca="1">OFFSET('Input SEO Hugo Carter'!$C$4,MATCH('Hugo Carter SEO 1 year chart'!$E$3,'Input SEO Hugo Carter'!$B$5:$B$17,0),MATCH(G33,'Input SEO Hugo Carter'!$D$4:$BW$4,0),1,1)</f>
        <v>95</v>
      </c>
      <c r="H34" s="313">
        <f ca="1">OFFSET('Input SEO Hugo Carter'!$C$4,MATCH('Hugo Carter SEO 1 year chart'!$E$3,'Input SEO Hugo Carter'!$B$5:$B$17,0),MATCH(H33,'Input SEO Hugo Carter'!$D$4:$BW$4,0),1,1)</f>
        <v>432</v>
      </c>
      <c r="I34" s="313">
        <f ca="1">OFFSET('Input SEO Hugo Carter'!$C$4,MATCH('Hugo Carter SEO 1 year chart'!$E$3,'Input SEO Hugo Carter'!$B$5:$B$17,0),MATCH(I33,'Input SEO Hugo Carter'!$D$4:$BW$4,0),1,1)</f>
        <v>125</v>
      </c>
      <c r="J34" s="313">
        <f ca="1">OFFSET('Input SEO Hugo Carter'!$C$4,MATCH('Hugo Carter SEO 1 year chart'!$E$3,'Input SEO Hugo Carter'!$B$5:$B$17,0),MATCH(J33,'Input SEO Hugo Carter'!$D$4:$BW$4,0),1,1)</f>
        <v>188</v>
      </c>
      <c r="K34" s="313">
        <f ca="1">OFFSET('Input SEO Hugo Carter'!$C$4,MATCH('Hugo Carter SEO 1 year chart'!$E$3,'Input SEO Hugo Carter'!$B$5:$B$17,0),MATCH(K33,'Input SEO Hugo Carter'!$D$4:$BW$4,0),1,1)</f>
        <v>443</v>
      </c>
      <c r="L34" s="313">
        <f ca="1">OFFSET('Input SEO Hugo Carter'!$C$4,MATCH('Hugo Carter SEO 1 year chart'!$E$3,'Input SEO Hugo Carter'!$B$5:$B$17,0),MATCH(L33,'Input SEO Hugo Carter'!$D$4:$BW$4,0),1,1)</f>
        <v>126</v>
      </c>
      <c r="M34" s="313">
        <f ca="1">OFFSET('Input SEO Hugo Carter'!$C$4,MATCH('Hugo Carter SEO 1 year chart'!$E$3,'Input SEO Hugo Carter'!$B$5:$B$17,0),MATCH(M33,'Input SEO Hugo Carter'!$D$4:$BW$4,0),1,1)</f>
        <v>555</v>
      </c>
      <c r="N34" s="313">
        <f ca="1">OFFSET('Input SEO Hugo Carter'!$C$4,MATCH('Hugo Carter SEO 1 year chart'!$E$3,'Input SEO Hugo Carter'!$B$5:$B$17,0),MATCH(N33,'Input SEO Hugo Carter'!$D$4:$BW$4,0),1,1)</f>
        <v>230</v>
      </c>
      <c r="R34">
        <f>YEAR(S33)</f>
        <v>2019</v>
      </c>
      <c r="S34" s="313">
        <f ca="1">OFFSET('Input SEO Silent Windows'!$C$4,MATCH($U$25,'Input SEO Silent Windows'!$B$5:$B$17,0),MATCH(S33,'Input SEO Silent Windows'!$D$4:$BW$4,0),1,1)</f>
        <v>0</v>
      </c>
      <c r="T34" s="313">
        <f ca="1">OFFSET('Input SEO Silent Windows'!$C$4,MATCH($U$25,'Input SEO Silent Windows'!$B$5:$B$17,0),MATCH(T33,'Input SEO Silent Windows'!$D$4:$BW$4,0),1,1)</f>
        <v>0</v>
      </c>
      <c r="U34" s="313">
        <f ca="1">OFFSET('Input SEO Silent Windows'!$C$4,MATCH($U$25,'Input SEO Silent Windows'!$B$5:$B$17,0),MATCH(U33,'Input SEO Silent Windows'!$D$4:$BW$4,0),1,1)</f>
        <v>0</v>
      </c>
      <c r="V34" s="313">
        <f ca="1">OFFSET('Input SEO Silent Windows'!$C$4,MATCH($U$25,'Input SEO Silent Windows'!$B$5:$B$17,0),MATCH(V33,'Input SEO Silent Windows'!$D$4:$BW$4,0),1,1)</f>
        <v>0</v>
      </c>
      <c r="W34" s="313">
        <f ca="1">OFFSET('Input SEO Silent Windows'!$C$4,MATCH($U$25,'Input SEO Silent Windows'!$B$5:$B$17,0),MATCH(W33,'Input SEO Silent Windows'!$D$4:$BW$4,0),1,1)</f>
        <v>0</v>
      </c>
      <c r="X34" s="313">
        <f ca="1">OFFSET('Input SEO Silent Windows'!$C$4,MATCH($U$25,'Input SEO Silent Windows'!$B$5:$B$17,0),MATCH(X33,'Input SEO Silent Windows'!$D$4:$BW$4,0),1,1)</f>
        <v>0</v>
      </c>
      <c r="Y34" s="313">
        <f ca="1">OFFSET('Input SEO Silent Windows'!$C$4,MATCH($U$25,'Input SEO Silent Windows'!$B$5:$B$17,0),MATCH(Y33,'Input SEO Silent Windows'!$D$4:$BW$4,0),1,1)</f>
        <v>0</v>
      </c>
      <c r="Z34" s="313">
        <f ca="1">OFFSET('Input SEO Silent Windows'!$C$4,MATCH($U$25,'Input SEO Silent Windows'!$B$5:$B$17,0),MATCH(Z33,'Input SEO Silent Windows'!$D$4:$BW$4,0),1,1)</f>
        <v>0</v>
      </c>
      <c r="AA34" s="313">
        <f ca="1">OFFSET('Input SEO Silent Windows'!$C$4,MATCH($U$25,'Input SEO Silent Windows'!$B$5:$B$17,0),MATCH(AA33,'Input SEO Silent Windows'!$D$4:$BW$4,0),1,1)</f>
        <v>0</v>
      </c>
      <c r="AB34" s="313">
        <f ca="1">OFFSET('Input SEO Silent Windows'!$C$4,MATCH($U$25,'Input SEO Silent Windows'!$B$5:$B$17,0),MATCH(AB33,'Input SEO Silent Windows'!$D$4:$BW$4,0),1,1)</f>
        <v>0</v>
      </c>
      <c r="AC34" s="313">
        <f ca="1">OFFSET('Input SEO Silent Windows'!$C$4,MATCH($U$25,'Input SEO Silent Windows'!$B$5:$B$17,0),MATCH(AC33,'Input SEO Silent Windows'!$D$4:$BW$4,0),1,1)</f>
        <v>0</v>
      </c>
      <c r="AD34" s="313">
        <f ca="1">OFFSET('Input SEO Silent Windows'!$C$4,MATCH($U$25,'Input SEO Silent Windows'!$B$5:$B$17,0),MATCH(AD33,'Input SEO Silent Windows'!$D$4:$BW$4,0),1,1)</f>
        <v>0</v>
      </c>
    </row>
    <row r="38" spans="2:30" ht="18" x14ac:dyDescent="0.35">
      <c r="C38" s="17">
        <f>'Hugo Carter SEO 1 year chart'!$K$2</f>
        <v>2019</v>
      </c>
      <c r="E38" t="str">
        <f>'Hugo Carter SEO 1 year chart'!$K$3</f>
        <v xml:space="preserve">Number of organic calls (from Infinity) </v>
      </c>
      <c r="S38" s="17">
        <f>'Hugo Carter SEO 1 year chart'!$K$2</f>
        <v>2019</v>
      </c>
      <c r="U38" s="17" t="str">
        <f>'Silent Windows SEO 1 year chart'!$K$3</f>
        <v xml:space="preserve">Number of organic visits (from Google Analytics - Users) </v>
      </c>
    </row>
    <row r="40" spans="2:30" x14ac:dyDescent="0.3">
      <c r="C40" s="314" t="str">
        <f t="shared" ref="C40:N40" si="10">CHOOSE(MONTH(C41),"Jan","Feb","Mar","Apr","May","Jun","Jul","Aug","Sep","Oct","Nov","Dec")</f>
        <v>Jan</v>
      </c>
      <c r="D40" s="314" t="str">
        <f t="shared" si="10"/>
        <v>Feb</v>
      </c>
      <c r="E40" s="314" t="str">
        <f t="shared" si="10"/>
        <v>Mar</v>
      </c>
      <c r="F40" s="314" t="str">
        <f t="shared" si="10"/>
        <v>Apr</v>
      </c>
      <c r="G40" s="314" t="str">
        <f t="shared" si="10"/>
        <v>May</v>
      </c>
      <c r="H40" s="314" t="str">
        <f t="shared" si="10"/>
        <v>Jun</v>
      </c>
      <c r="I40" s="314" t="str">
        <f t="shared" si="10"/>
        <v>Jul</v>
      </c>
      <c r="J40" s="314" t="str">
        <f t="shared" si="10"/>
        <v>Aug</v>
      </c>
      <c r="K40" s="314" t="str">
        <f t="shared" si="10"/>
        <v>Sep</v>
      </c>
      <c r="L40" s="314" t="str">
        <f t="shared" si="10"/>
        <v>Oct</v>
      </c>
      <c r="M40" s="314" t="str">
        <f t="shared" si="10"/>
        <v>Nov</v>
      </c>
      <c r="N40" s="314" t="str">
        <f t="shared" si="10"/>
        <v>Dec</v>
      </c>
      <c r="S40" s="314" t="str">
        <f t="shared" ref="S40:AD40" si="11">CHOOSE(MONTH(S41),"Jan","Feb","Mar","Apr","May","Jun","Jul","Aug","Sep","Oct","Nov","Dec")</f>
        <v>Jan</v>
      </c>
      <c r="T40" s="314" t="str">
        <f t="shared" si="11"/>
        <v>Feb</v>
      </c>
      <c r="U40" s="314" t="str">
        <f t="shared" si="11"/>
        <v>Mar</v>
      </c>
      <c r="V40" s="314" t="str">
        <f t="shared" si="11"/>
        <v>Apr</v>
      </c>
      <c r="W40" s="314" t="str">
        <f t="shared" si="11"/>
        <v>May</v>
      </c>
      <c r="X40" s="314" t="str">
        <f t="shared" si="11"/>
        <v>Jun</v>
      </c>
      <c r="Y40" s="314" t="str">
        <f t="shared" si="11"/>
        <v>Jul</v>
      </c>
      <c r="Z40" s="314" t="str">
        <f t="shared" si="11"/>
        <v>Aug</v>
      </c>
      <c r="AA40" s="314" t="str">
        <f t="shared" si="11"/>
        <v>Sep</v>
      </c>
      <c r="AB40" s="314" t="str">
        <f t="shared" si="11"/>
        <v>Oct</v>
      </c>
      <c r="AC40" s="314" t="str">
        <f t="shared" si="11"/>
        <v>Nov</v>
      </c>
      <c r="AD40" s="314" t="str">
        <f t="shared" si="11"/>
        <v>Dec</v>
      </c>
    </row>
    <row r="41" spans="2:30" ht="18" x14ac:dyDescent="0.35">
      <c r="C41" s="286">
        <f>DATE(C38-2,1,1)</f>
        <v>42736</v>
      </c>
      <c r="D41" s="286">
        <f t="shared" ref="D41:N41" si="12">EOMONTH(C41,0)+1</f>
        <v>42767</v>
      </c>
      <c r="E41" s="286">
        <f t="shared" si="12"/>
        <v>42795</v>
      </c>
      <c r="F41" s="286">
        <f t="shared" si="12"/>
        <v>42826</v>
      </c>
      <c r="G41" s="286">
        <f t="shared" si="12"/>
        <v>42856</v>
      </c>
      <c r="H41" s="286">
        <f t="shared" si="12"/>
        <v>42887</v>
      </c>
      <c r="I41" s="286">
        <f t="shared" si="12"/>
        <v>42917</v>
      </c>
      <c r="J41" s="286">
        <f t="shared" si="12"/>
        <v>42948</v>
      </c>
      <c r="K41" s="286">
        <f t="shared" si="12"/>
        <v>42979</v>
      </c>
      <c r="L41" s="286">
        <f t="shared" si="12"/>
        <v>43009</v>
      </c>
      <c r="M41" s="286">
        <f t="shared" si="12"/>
        <v>43040</v>
      </c>
      <c r="N41" s="286">
        <f t="shared" si="12"/>
        <v>43070</v>
      </c>
      <c r="S41" s="286">
        <f>DATE(S38-2,1,1)</f>
        <v>42736</v>
      </c>
      <c r="T41" s="286">
        <f t="shared" ref="T41:AD41" si="13">EOMONTH(S41,0)+1</f>
        <v>42767</v>
      </c>
      <c r="U41" s="286">
        <f t="shared" si="13"/>
        <v>42795</v>
      </c>
      <c r="V41" s="286">
        <f t="shared" si="13"/>
        <v>42826</v>
      </c>
      <c r="W41" s="286">
        <f t="shared" si="13"/>
        <v>42856</v>
      </c>
      <c r="X41" s="286">
        <f t="shared" si="13"/>
        <v>42887</v>
      </c>
      <c r="Y41" s="286">
        <f t="shared" si="13"/>
        <v>42917</v>
      </c>
      <c r="Z41" s="286">
        <f t="shared" si="13"/>
        <v>42948</v>
      </c>
      <c r="AA41" s="286">
        <f t="shared" si="13"/>
        <v>42979</v>
      </c>
      <c r="AB41" s="286">
        <f t="shared" si="13"/>
        <v>43009</v>
      </c>
      <c r="AC41" s="286">
        <f t="shared" si="13"/>
        <v>43040</v>
      </c>
      <c r="AD41" s="286">
        <f t="shared" si="13"/>
        <v>43070</v>
      </c>
    </row>
    <row r="42" spans="2:30" x14ac:dyDescent="0.3">
      <c r="B42">
        <f>YEAR(C41)</f>
        <v>2017</v>
      </c>
      <c r="C42" s="313">
        <f ca="1">OFFSET('Input SEO Hugo Carter'!$C$4,MATCH('Hugo Carter SEO 1 year chart'!$K$3,'Input SEO Hugo Carter'!$B$5:$B$17,0),MATCH(C41,'Input SEO Hugo Carter'!$D$4:$BW$4,0),1,1)</f>
        <v>51</v>
      </c>
      <c r="D42" s="313">
        <f ca="1">OFFSET('Input SEO Hugo Carter'!$C$4,MATCH('Hugo Carter SEO 1 year chart'!$K$3,'Input SEO Hugo Carter'!$B$5:$B$17,0),MATCH(D41,'Input SEO Hugo Carter'!$D$4:$BW$4,0),1,1)</f>
        <v>50</v>
      </c>
      <c r="E42" s="313">
        <f ca="1">OFFSET('Input SEO Hugo Carter'!$C$4,MATCH('Hugo Carter SEO 1 year chart'!$K$3,'Input SEO Hugo Carter'!$B$5:$B$17,0),MATCH(E41,'Input SEO Hugo Carter'!$D$4:$BW$4,0),1,1)</f>
        <v>46</v>
      </c>
      <c r="F42" s="313">
        <f ca="1">OFFSET('Input SEO Hugo Carter'!$C$4,MATCH('Hugo Carter SEO 1 year chart'!$K$3,'Input SEO Hugo Carter'!$B$5:$B$17,0),MATCH(F41,'Input SEO Hugo Carter'!$D$4:$BW$4,0),1,1)</f>
        <v>10</v>
      </c>
      <c r="G42" s="313">
        <f ca="1">OFFSET('Input SEO Hugo Carter'!$C$4,MATCH('Hugo Carter SEO 1 year chart'!$K$3,'Input SEO Hugo Carter'!$B$5:$B$17,0),MATCH(G41,'Input SEO Hugo Carter'!$D$4:$BW$4,0),1,1)</f>
        <v>14</v>
      </c>
      <c r="H42" s="313">
        <f ca="1">OFFSET('Input SEO Hugo Carter'!$C$4,MATCH('Hugo Carter SEO 1 year chart'!$K$3,'Input SEO Hugo Carter'!$B$5:$B$17,0),MATCH(H41,'Input SEO Hugo Carter'!$D$4:$BW$4,0),1,1)</f>
        <v>28</v>
      </c>
      <c r="I42" s="313">
        <f ca="1">OFFSET('Input SEO Hugo Carter'!$C$4,MATCH('Hugo Carter SEO 1 year chart'!$K$3,'Input SEO Hugo Carter'!$B$5:$B$17,0),MATCH(I41,'Input SEO Hugo Carter'!$D$4:$BW$4,0),1,1)</f>
        <v>18</v>
      </c>
      <c r="J42" s="313">
        <f ca="1">OFFSET('Input SEO Hugo Carter'!$C$4,MATCH('Hugo Carter SEO 1 year chart'!$K$3,'Input SEO Hugo Carter'!$B$5:$B$17,0),MATCH(J41,'Input SEO Hugo Carter'!$D$4:$BW$4,0),1,1)</f>
        <v>19</v>
      </c>
      <c r="K42" s="313">
        <f ca="1">OFFSET('Input SEO Hugo Carter'!$C$4,MATCH('Hugo Carter SEO 1 year chart'!$K$3,'Input SEO Hugo Carter'!$B$5:$B$17,0),MATCH(K41,'Input SEO Hugo Carter'!$D$4:$BW$4,0),1,1)</f>
        <v>41</v>
      </c>
      <c r="L42" s="313">
        <f ca="1">OFFSET('Input SEO Hugo Carter'!$C$4,MATCH('Hugo Carter SEO 1 year chart'!$K$3,'Input SEO Hugo Carter'!$B$5:$B$17,0),MATCH(L41,'Input SEO Hugo Carter'!$D$4:$BW$4,0),1,1)</f>
        <v>19</v>
      </c>
      <c r="M42" s="313">
        <f ca="1">OFFSET('Input SEO Hugo Carter'!$C$4,MATCH('Hugo Carter SEO 1 year chart'!$K$3,'Input SEO Hugo Carter'!$B$5:$B$17,0),MATCH(M41,'Input SEO Hugo Carter'!$D$4:$BW$4,0),1,1)</f>
        <v>33</v>
      </c>
      <c r="N42" s="313">
        <f ca="1">OFFSET('Input SEO Hugo Carter'!$C$4,MATCH('Hugo Carter SEO 1 year chart'!$K$3,'Input SEO Hugo Carter'!$B$5:$B$17,0),MATCH(N41,'Input SEO Hugo Carter'!$D$4:$BW$4,0),1,1)</f>
        <v>19</v>
      </c>
      <c r="R42">
        <f>YEAR(S41)</f>
        <v>2017</v>
      </c>
      <c r="S42" s="313">
        <f ca="1">OFFSET('Input SEO Silent Windows'!$C$4,MATCH($U$38,'Input SEO Silent Windows'!$B$5:$B$17,0),MATCH(S41,'Input SEO Silent Windows'!$D$4:$BW$4,0),1,1)</f>
        <v>0</v>
      </c>
      <c r="T42" s="313">
        <f ca="1">OFFSET('Input SEO Silent Windows'!$C$4,MATCH($U$38,'Input SEO Silent Windows'!$B$5:$B$17,0),MATCH(T41,'Input SEO Silent Windows'!$D$4:$BW$4,0),1,1)</f>
        <v>0</v>
      </c>
      <c r="U42" s="313">
        <f ca="1">OFFSET('Input SEO Silent Windows'!$C$4,MATCH($U$38,'Input SEO Silent Windows'!$B$5:$B$17,0),MATCH(U41,'Input SEO Silent Windows'!$D$4:$BW$4,0),1,1)</f>
        <v>0</v>
      </c>
      <c r="V42" s="313">
        <f ca="1">OFFSET('Input SEO Silent Windows'!$C$4,MATCH($U$38,'Input SEO Silent Windows'!$B$5:$B$17,0),MATCH(V41,'Input SEO Silent Windows'!$D$4:$BW$4,0),1,1)</f>
        <v>0</v>
      </c>
      <c r="W42" s="313">
        <f ca="1">OFFSET('Input SEO Silent Windows'!$C$4,MATCH($U$38,'Input SEO Silent Windows'!$B$5:$B$17,0),MATCH(W41,'Input SEO Silent Windows'!$D$4:$BW$4,0),1,1)</f>
        <v>0</v>
      </c>
      <c r="X42" s="313">
        <f ca="1">OFFSET('Input SEO Silent Windows'!$C$4,MATCH($U$38,'Input SEO Silent Windows'!$B$5:$B$17,0),MATCH(X41,'Input SEO Silent Windows'!$D$4:$BW$4,0),1,1)</f>
        <v>0</v>
      </c>
      <c r="Y42" s="313">
        <f ca="1">OFFSET('Input SEO Silent Windows'!$C$4,MATCH($U$38,'Input SEO Silent Windows'!$B$5:$B$17,0),MATCH(Y41,'Input SEO Silent Windows'!$D$4:$BW$4,0),1,1)</f>
        <v>0</v>
      </c>
      <c r="Z42" s="313">
        <f ca="1">OFFSET('Input SEO Silent Windows'!$C$4,MATCH($U$38,'Input SEO Silent Windows'!$B$5:$B$17,0),MATCH(Z41,'Input SEO Silent Windows'!$D$4:$BW$4,0),1,1)</f>
        <v>0</v>
      </c>
      <c r="AA42" s="313">
        <f ca="1">OFFSET('Input SEO Silent Windows'!$C$4,MATCH($U$38,'Input SEO Silent Windows'!$B$5:$B$17,0),MATCH(AA41,'Input SEO Silent Windows'!$D$4:$BW$4,0),1,1)</f>
        <v>0</v>
      </c>
      <c r="AB42" s="313">
        <f ca="1">OFFSET('Input SEO Silent Windows'!$C$4,MATCH($U$38,'Input SEO Silent Windows'!$B$5:$B$17,0),MATCH(AB41,'Input SEO Silent Windows'!$D$4:$BW$4,0),1,1)</f>
        <v>0</v>
      </c>
      <c r="AC42" s="313">
        <f ca="1">OFFSET('Input SEO Silent Windows'!$C$4,MATCH($U$38,'Input SEO Silent Windows'!$B$5:$B$17,0),MATCH(AC41,'Input SEO Silent Windows'!$D$4:$BW$4,0),1,1)</f>
        <v>0</v>
      </c>
      <c r="AD42" s="313">
        <f ca="1">OFFSET('Input SEO Silent Windows'!$C$4,MATCH($U$38,'Input SEO Silent Windows'!$B$5:$B$17,0),MATCH(AD41,'Input SEO Silent Windows'!$D$4:$BW$4,0),1,1)</f>
        <v>0</v>
      </c>
    </row>
    <row r="43" spans="2:30" ht="18" x14ac:dyDescent="0.35">
      <c r="C43" s="286">
        <f>DATE(C38-1,1,1)</f>
        <v>43101</v>
      </c>
      <c r="D43" s="286">
        <f t="shared" ref="D43:N43" si="14">EOMONTH(C43,0)+1</f>
        <v>43132</v>
      </c>
      <c r="E43" s="286">
        <f t="shared" si="14"/>
        <v>43160</v>
      </c>
      <c r="F43" s="286">
        <f t="shared" si="14"/>
        <v>43191</v>
      </c>
      <c r="G43" s="286">
        <f t="shared" si="14"/>
        <v>43221</v>
      </c>
      <c r="H43" s="286">
        <f t="shared" si="14"/>
        <v>43252</v>
      </c>
      <c r="I43" s="286">
        <f t="shared" si="14"/>
        <v>43282</v>
      </c>
      <c r="J43" s="286">
        <f t="shared" si="14"/>
        <v>43313</v>
      </c>
      <c r="K43" s="286">
        <f t="shared" si="14"/>
        <v>43344</v>
      </c>
      <c r="L43" s="286">
        <f t="shared" si="14"/>
        <v>43374</v>
      </c>
      <c r="M43" s="286">
        <f t="shared" si="14"/>
        <v>43405</v>
      </c>
      <c r="N43" s="286">
        <f t="shared" si="14"/>
        <v>43435</v>
      </c>
      <c r="S43" s="286">
        <f>DATE(S38-1,1,1)</f>
        <v>43101</v>
      </c>
      <c r="T43" s="286">
        <f t="shared" ref="T43:AD43" si="15">EOMONTH(S43,0)+1</f>
        <v>43132</v>
      </c>
      <c r="U43" s="286">
        <f t="shared" si="15"/>
        <v>43160</v>
      </c>
      <c r="V43" s="286">
        <f t="shared" si="15"/>
        <v>43191</v>
      </c>
      <c r="W43" s="286">
        <f t="shared" si="15"/>
        <v>43221</v>
      </c>
      <c r="X43" s="286">
        <f t="shared" si="15"/>
        <v>43252</v>
      </c>
      <c r="Y43" s="286">
        <f t="shared" si="15"/>
        <v>43282</v>
      </c>
      <c r="Z43" s="286">
        <f t="shared" si="15"/>
        <v>43313</v>
      </c>
      <c r="AA43" s="286">
        <f t="shared" si="15"/>
        <v>43344</v>
      </c>
      <c r="AB43" s="286">
        <f t="shared" si="15"/>
        <v>43374</v>
      </c>
      <c r="AC43" s="286">
        <f t="shared" si="15"/>
        <v>43405</v>
      </c>
      <c r="AD43" s="286">
        <f t="shared" si="15"/>
        <v>43435</v>
      </c>
    </row>
    <row r="44" spans="2:30" x14ac:dyDescent="0.3">
      <c r="B44">
        <f>YEAR(C43)</f>
        <v>2018</v>
      </c>
      <c r="C44" s="313">
        <f ca="1">OFFSET('Input SEO Hugo Carter'!$C$4,MATCH('Hugo Carter SEO 1 year chart'!$K$3,'Input SEO Hugo Carter'!$B$5:$B$17,0),MATCH(C43,'Input SEO Hugo Carter'!$D$4:$BW$4,0),1,1)</f>
        <v>41</v>
      </c>
      <c r="D44" s="313">
        <f ca="1">OFFSET('Input SEO Hugo Carter'!$C$4,MATCH('Hugo Carter SEO 1 year chart'!$K$3,'Input SEO Hugo Carter'!$B$5:$B$17,0),MATCH(D43,'Input SEO Hugo Carter'!$D$4:$BW$4,0),1,1)</f>
        <v>19</v>
      </c>
      <c r="E44" s="313">
        <f ca="1">OFFSET('Input SEO Hugo Carter'!$C$4,MATCH('Hugo Carter SEO 1 year chart'!$K$3,'Input SEO Hugo Carter'!$B$5:$B$17,0),MATCH(E43,'Input SEO Hugo Carter'!$D$4:$BW$4,0),1,1)</f>
        <v>25</v>
      </c>
      <c r="F44" s="313">
        <f ca="1">OFFSET('Input SEO Hugo Carter'!$C$4,MATCH('Hugo Carter SEO 1 year chart'!$K$3,'Input SEO Hugo Carter'!$B$5:$B$17,0),MATCH(F43,'Input SEO Hugo Carter'!$D$4:$BW$4,0),1,1)</f>
        <v>32</v>
      </c>
      <c r="G44" s="313">
        <f ca="1">OFFSET('Input SEO Hugo Carter'!$C$4,MATCH('Hugo Carter SEO 1 year chart'!$K$3,'Input SEO Hugo Carter'!$B$5:$B$17,0),MATCH(G43,'Input SEO Hugo Carter'!$D$4:$BW$4,0),1,1)</f>
        <v>40</v>
      </c>
      <c r="H44" s="313">
        <f ca="1">OFFSET('Input SEO Hugo Carter'!$C$4,MATCH('Hugo Carter SEO 1 year chart'!$K$3,'Input SEO Hugo Carter'!$B$5:$B$17,0),MATCH(H43,'Input SEO Hugo Carter'!$D$4:$BW$4,0),1,1)</f>
        <v>27</v>
      </c>
      <c r="I44" s="313">
        <f ca="1">OFFSET('Input SEO Hugo Carter'!$C$4,MATCH('Hugo Carter SEO 1 year chart'!$K$3,'Input SEO Hugo Carter'!$B$5:$B$17,0),MATCH(I43,'Input SEO Hugo Carter'!$D$4:$BW$4,0),1,1)</f>
        <v>14</v>
      </c>
      <c r="J44" s="313">
        <f ca="1">OFFSET('Input SEO Hugo Carter'!$C$4,MATCH('Hugo Carter SEO 1 year chart'!$K$3,'Input SEO Hugo Carter'!$B$5:$B$17,0),MATCH(J43,'Input SEO Hugo Carter'!$D$4:$BW$4,0),1,1)</f>
        <v>23</v>
      </c>
      <c r="K44" s="313">
        <f ca="1">OFFSET('Input SEO Hugo Carter'!$C$4,MATCH('Hugo Carter SEO 1 year chart'!$K$3,'Input SEO Hugo Carter'!$B$5:$B$17,0),MATCH(K43,'Input SEO Hugo Carter'!$D$4:$BW$4,0),1,1)</f>
        <v>29</v>
      </c>
      <c r="L44" s="313">
        <f ca="1">OFFSET('Input SEO Hugo Carter'!$C$4,MATCH('Hugo Carter SEO 1 year chart'!$K$3,'Input SEO Hugo Carter'!$B$5:$B$17,0),MATCH(L43,'Input SEO Hugo Carter'!$D$4:$BW$4,0),1,1)</f>
        <v>31</v>
      </c>
      <c r="M44" s="313">
        <f ca="1">OFFSET('Input SEO Hugo Carter'!$C$4,MATCH('Hugo Carter SEO 1 year chart'!$K$3,'Input SEO Hugo Carter'!$B$5:$B$17,0),MATCH(M43,'Input SEO Hugo Carter'!$D$4:$BW$4,0),1,1)</f>
        <v>7</v>
      </c>
      <c r="N44" s="313" t="str">
        <f ca="1">OFFSET('Input SEO Hugo Carter'!$C$4,MATCH('Hugo Carter SEO 1 year chart'!$K$3,'Input SEO Hugo Carter'!$B$5:$B$17,0),MATCH(N43,'Input SEO Hugo Carter'!$D$4:$BW$4,0),1,1)</f>
        <v>-</v>
      </c>
      <c r="R44">
        <f>YEAR(S43)</f>
        <v>2018</v>
      </c>
      <c r="S44" s="313">
        <f ca="1">OFFSET('Input SEO Silent Windows'!$C$4,MATCH($U$38,'Input SEO Silent Windows'!$B$5:$B$17,0),MATCH(S43,'Input SEO Silent Windows'!$D$4:$BW$4,0),1,1)</f>
        <v>0</v>
      </c>
      <c r="T44" s="313">
        <f ca="1">OFFSET('Input SEO Silent Windows'!$C$4,MATCH($U$38,'Input SEO Silent Windows'!$B$5:$B$17,0),MATCH(T43,'Input SEO Silent Windows'!$D$4:$BW$4,0),1,1)</f>
        <v>0</v>
      </c>
      <c r="U44" s="313">
        <f ca="1">OFFSET('Input SEO Silent Windows'!$C$4,MATCH($U$38,'Input SEO Silent Windows'!$B$5:$B$17,0),MATCH(U43,'Input SEO Silent Windows'!$D$4:$BW$4,0),1,1)</f>
        <v>33</v>
      </c>
      <c r="V44" s="313">
        <f ca="1">OFFSET('Input SEO Silent Windows'!$C$4,MATCH($U$38,'Input SEO Silent Windows'!$B$5:$B$17,0),MATCH(V43,'Input SEO Silent Windows'!$D$4:$BW$4,0),1,1)</f>
        <v>0</v>
      </c>
      <c r="W44" s="313">
        <f ca="1">OFFSET('Input SEO Silent Windows'!$C$4,MATCH($U$38,'Input SEO Silent Windows'!$B$5:$B$17,0),MATCH(W43,'Input SEO Silent Windows'!$D$4:$BW$4,0),1,1)</f>
        <v>0</v>
      </c>
      <c r="X44" s="313">
        <f ca="1">OFFSET('Input SEO Silent Windows'!$C$4,MATCH($U$38,'Input SEO Silent Windows'!$B$5:$B$17,0),MATCH(X43,'Input SEO Silent Windows'!$D$4:$BW$4,0),1,1)</f>
        <v>0</v>
      </c>
      <c r="Y44" s="313">
        <f ca="1">OFFSET('Input SEO Silent Windows'!$C$4,MATCH($U$38,'Input SEO Silent Windows'!$B$5:$B$17,0),MATCH(Y43,'Input SEO Silent Windows'!$D$4:$BW$4,0),1,1)</f>
        <v>0</v>
      </c>
      <c r="Z44" s="313">
        <f ca="1">OFFSET('Input SEO Silent Windows'!$C$4,MATCH($U$38,'Input SEO Silent Windows'!$B$5:$B$17,0),MATCH(Z43,'Input SEO Silent Windows'!$D$4:$BW$4,0),1,1)</f>
        <v>0</v>
      </c>
      <c r="AA44" s="313">
        <f ca="1">OFFSET('Input SEO Silent Windows'!$C$4,MATCH($U$38,'Input SEO Silent Windows'!$B$5:$B$17,0),MATCH(AA43,'Input SEO Silent Windows'!$D$4:$BW$4,0),1,1)</f>
        <v>0</v>
      </c>
      <c r="AB44" s="313">
        <f ca="1">OFFSET('Input SEO Silent Windows'!$C$4,MATCH($U$38,'Input SEO Silent Windows'!$B$5:$B$17,0),MATCH(AB43,'Input SEO Silent Windows'!$D$4:$BW$4,0),1,1)</f>
        <v>0</v>
      </c>
      <c r="AC44" s="313">
        <f ca="1">OFFSET('Input SEO Silent Windows'!$C$4,MATCH($U$38,'Input SEO Silent Windows'!$B$5:$B$17,0),MATCH(AC43,'Input SEO Silent Windows'!$D$4:$BW$4,0),1,1)</f>
        <v>0</v>
      </c>
      <c r="AD44" s="313">
        <f ca="1">OFFSET('Input SEO Silent Windows'!$C$4,MATCH($U$38,'Input SEO Silent Windows'!$B$5:$B$17,0),MATCH(AD43,'Input SEO Silent Windows'!$D$4:$BW$4,0),1,1)</f>
        <v>0</v>
      </c>
    </row>
    <row r="45" spans="2:30" ht="18" x14ac:dyDescent="0.35">
      <c r="C45" s="286">
        <f>DATE(C38,1,1)</f>
        <v>43466</v>
      </c>
      <c r="D45" s="286">
        <f t="shared" ref="D45:N45" si="16">EOMONTH(C45,0)+1</f>
        <v>43497</v>
      </c>
      <c r="E45" s="286">
        <f t="shared" si="16"/>
        <v>43525</v>
      </c>
      <c r="F45" s="286">
        <f t="shared" si="16"/>
        <v>43556</v>
      </c>
      <c r="G45" s="286">
        <f t="shared" si="16"/>
        <v>43586</v>
      </c>
      <c r="H45" s="286">
        <f t="shared" si="16"/>
        <v>43617</v>
      </c>
      <c r="I45" s="286">
        <f t="shared" si="16"/>
        <v>43647</v>
      </c>
      <c r="J45" s="286">
        <f t="shared" si="16"/>
        <v>43678</v>
      </c>
      <c r="K45" s="286">
        <f t="shared" si="16"/>
        <v>43709</v>
      </c>
      <c r="L45" s="286">
        <f t="shared" si="16"/>
        <v>43739</v>
      </c>
      <c r="M45" s="286">
        <f t="shared" si="16"/>
        <v>43770</v>
      </c>
      <c r="N45" s="286">
        <f t="shared" si="16"/>
        <v>43800</v>
      </c>
      <c r="S45" s="286">
        <f>DATE(S38,1,1)</f>
        <v>43466</v>
      </c>
      <c r="T45" s="286">
        <f t="shared" ref="T45:AD45" si="17">EOMONTH(S45,0)+1</f>
        <v>43497</v>
      </c>
      <c r="U45" s="286">
        <f t="shared" si="17"/>
        <v>43525</v>
      </c>
      <c r="V45" s="286">
        <f t="shared" si="17"/>
        <v>43556</v>
      </c>
      <c r="W45" s="286">
        <f t="shared" si="17"/>
        <v>43586</v>
      </c>
      <c r="X45" s="286">
        <f t="shared" si="17"/>
        <v>43617</v>
      </c>
      <c r="Y45" s="286">
        <f t="shared" si="17"/>
        <v>43647</v>
      </c>
      <c r="Z45" s="286">
        <f t="shared" si="17"/>
        <v>43678</v>
      </c>
      <c r="AA45" s="286">
        <f t="shared" si="17"/>
        <v>43709</v>
      </c>
      <c r="AB45" s="286">
        <f t="shared" si="17"/>
        <v>43739</v>
      </c>
      <c r="AC45" s="286">
        <f t="shared" si="17"/>
        <v>43770</v>
      </c>
      <c r="AD45" s="286">
        <f t="shared" si="17"/>
        <v>43800</v>
      </c>
    </row>
    <row r="46" spans="2:30" x14ac:dyDescent="0.3">
      <c r="B46">
        <f>YEAR(C45)</f>
        <v>2019</v>
      </c>
      <c r="C46" s="313">
        <f ca="1">OFFSET('Input SEO Hugo Carter'!$C$4,MATCH('Hugo Carter SEO 1 year chart'!$K$3,'Input SEO Hugo Carter'!$B$5:$B$17,0),MATCH(C45,'Input SEO Hugo Carter'!$D$4:$BW$4,0),1,1)</f>
        <v>8</v>
      </c>
      <c r="D46" s="313">
        <f ca="1">OFFSET('Input SEO Hugo Carter'!$C$4,MATCH('Hugo Carter SEO 1 year chart'!$K$3,'Input SEO Hugo Carter'!$B$5:$B$17,0),MATCH(D45,'Input SEO Hugo Carter'!$D$4:$BW$4,0),1,1)</f>
        <v>25</v>
      </c>
      <c r="E46" s="313">
        <f ca="1">OFFSET('Input SEO Hugo Carter'!$C$4,MATCH('Hugo Carter SEO 1 year chart'!$K$3,'Input SEO Hugo Carter'!$B$5:$B$17,0),MATCH(E45,'Input SEO Hugo Carter'!$D$4:$BW$4,0),1,1)</f>
        <v>0</v>
      </c>
      <c r="F46" s="313">
        <f ca="1">OFFSET('Input SEO Hugo Carter'!$C$4,MATCH('Hugo Carter SEO 1 year chart'!$K$3,'Input SEO Hugo Carter'!$B$5:$B$17,0),MATCH(F45,'Input SEO Hugo Carter'!$D$4:$BW$4,0),1,1)</f>
        <v>0</v>
      </c>
      <c r="G46" s="313">
        <f ca="1">OFFSET('Input SEO Hugo Carter'!$C$4,MATCH('Hugo Carter SEO 1 year chart'!$K$3,'Input SEO Hugo Carter'!$B$5:$B$17,0),MATCH(G45,'Input SEO Hugo Carter'!$D$4:$BW$4,0),1,1)</f>
        <v>0</v>
      </c>
      <c r="H46" s="313">
        <f ca="1">OFFSET('Input SEO Hugo Carter'!$C$4,MATCH('Hugo Carter SEO 1 year chart'!$K$3,'Input SEO Hugo Carter'!$B$5:$B$17,0),MATCH(H45,'Input SEO Hugo Carter'!$D$4:$BW$4,0),1,1)</f>
        <v>0</v>
      </c>
      <c r="I46" s="313">
        <f ca="1">OFFSET('Input SEO Hugo Carter'!$C$4,MATCH('Hugo Carter SEO 1 year chart'!$K$3,'Input SEO Hugo Carter'!$B$5:$B$17,0),MATCH(I45,'Input SEO Hugo Carter'!$D$4:$BW$4,0),1,1)</f>
        <v>0</v>
      </c>
      <c r="J46" s="313">
        <f ca="1">OFFSET('Input SEO Hugo Carter'!$C$4,MATCH('Hugo Carter SEO 1 year chart'!$K$3,'Input SEO Hugo Carter'!$B$5:$B$17,0),MATCH(J45,'Input SEO Hugo Carter'!$D$4:$BW$4,0),1,1)</f>
        <v>0</v>
      </c>
      <c r="K46" s="313">
        <f ca="1">OFFSET('Input SEO Hugo Carter'!$C$4,MATCH('Hugo Carter SEO 1 year chart'!$K$3,'Input SEO Hugo Carter'!$B$5:$B$17,0),MATCH(K45,'Input SEO Hugo Carter'!$D$4:$BW$4,0),1,1)</f>
        <v>0</v>
      </c>
      <c r="L46" s="313">
        <f ca="1">OFFSET('Input SEO Hugo Carter'!$C$4,MATCH('Hugo Carter SEO 1 year chart'!$K$3,'Input SEO Hugo Carter'!$B$5:$B$17,0),MATCH(L45,'Input SEO Hugo Carter'!$D$4:$BW$4,0),1,1)</f>
        <v>0</v>
      </c>
      <c r="M46" s="313">
        <f ca="1">OFFSET('Input SEO Hugo Carter'!$C$4,MATCH('Hugo Carter SEO 1 year chart'!$K$3,'Input SEO Hugo Carter'!$B$5:$B$17,0),MATCH(M45,'Input SEO Hugo Carter'!$D$4:$BW$4,0),1,1)</f>
        <v>0</v>
      </c>
      <c r="N46" s="313">
        <f ca="1">OFFSET('Input SEO Hugo Carter'!$C$4,MATCH('Hugo Carter SEO 1 year chart'!$K$3,'Input SEO Hugo Carter'!$B$5:$B$17,0),MATCH(N45,'Input SEO Hugo Carter'!$D$4:$BW$4,0),1,1)</f>
        <v>0</v>
      </c>
      <c r="R46">
        <f>YEAR(S45)</f>
        <v>2019</v>
      </c>
      <c r="S46" s="313">
        <f ca="1">OFFSET('Input SEO Silent Windows'!$C$4,MATCH($U$38,'Input SEO Silent Windows'!$B$5:$B$17,0),MATCH(S45,'Input SEO Silent Windows'!$D$4:$BW$4,0),1,1)</f>
        <v>122</v>
      </c>
      <c r="T46" s="313">
        <f ca="1">OFFSET('Input SEO Silent Windows'!$C$4,MATCH($U$38,'Input SEO Silent Windows'!$B$5:$B$17,0),MATCH(T45,'Input SEO Silent Windows'!$D$4:$BW$4,0),1,1)</f>
        <v>0</v>
      </c>
      <c r="U46" s="313">
        <f ca="1">OFFSET('Input SEO Silent Windows'!$C$4,MATCH($U$38,'Input SEO Silent Windows'!$B$5:$B$17,0),MATCH(U45,'Input SEO Silent Windows'!$D$4:$BW$4,0),1,1)</f>
        <v>0</v>
      </c>
      <c r="V46" s="313">
        <f ca="1">OFFSET('Input SEO Silent Windows'!$C$4,MATCH($U$38,'Input SEO Silent Windows'!$B$5:$B$17,0),MATCH(V45,'Input SEO Silent Windows'!$D$4:$BW$4,0),1,1)</f>
        <v>0</v>
      </c>
      <c r="W46" s="313">
        <f ca="1">OFFSET('Input SEO Silent Windows'!$C$4,MATCH($U$38,'Input SEO Silent Windows'!$B$5:$B$17,0),MATCH(W45,'Input SEO Silent Windows'!$D$4:$BW$4,0),1,1)</f>
        <v>0</v>
      </c>
      <c r="X46" s="313">
        <f ca="1">OFFSET('Input SEO Silent Windows'!$C$4,MATCH($U$38,'Input SEO Silent Windows'!$B$5:$B$17,0),MATCH(X45,'Input SEO Silent Windows'!$D$4:$BW$4,0),1,1)</f>
        <v>0</v>
      </c>
      <c r="Y46" s="313">
        <f ca="1">OFFSET('Input SEO Silent Windows'!$C$4,MATCH($U$38,'Input SEO Silent Windows'!$B$5:$B$17,0),MATCH(Y45,'Input SEO Silent Windows'!$D$4:$BW$4,0),1,1)</f>
        <v>0</v>
      </c>
      <c r="Z46" s="313">
        <f ca="1">OFFSET('Input SEO Silent Windows'!$C$4,MATCH($U$38,'Input SEO Silent Windows'!$B$5:$B$17,0),MATCH(Z45,'Input SEO Silent Windows'!$D$4:$BW$4,0),1,1)</f>
        <v>0</v>
      </c>
      <c r="AA46" s="313">
        <f ca="1">OFFSET('Input SEO Silent Windows'!$C$4,MATCH($U$38,'Input SEO Silent Windows'!$B$5:$B$17,0),MATCH(AA45,'Input SEO Silent Windows'!$D$4:$BW$4,0),1,1)</f>
        <v>0</v>
      </c>
      <c r="AB46" s="313">
        <f ca="1">OFFSET('Input SEO Silent Windows'!$C$4,MATCH($U$38,'Input SEO Silent Windows'!$B$5:$B$17,0),MATCH(AB45,'Input SEO Silent Windows'!$D$4:$BW$4,0),1,1)</f>
        <v>0</v>
      </c>
      <c r="AC46" s="313">
        <f ca="1">OFFSET('Input SEO Silent Windows'!$C$4,MATCH($U$38,'Input SEO Silent Windows'!$B$5:$B$17,0),MATCH(AC45,'Input SEO Silent Windows'!$D$4:$BW$4,0),1,1)</f>
        <v>0</v>
      </c>
      <c r="AD46" s="313">
        <f ca="1">OFFSET('Input SEO Silent Windows'!$C$4,MATCH($U$38,'Input SEO Silent Windows'!$B$5:$B$17,0),MATCH(AD45,'Input SEO Silent Windows'!$D$4:$BW$4,0),1,1)</f>
        <v>0</v>
      </c>
    </row>
  </sheetData>
  <dataValidations count="1">
    <dataValidation type="list" allowBlank="1" showInputMessage="1" showErrorMessage="1" sqref="B20:B21 E25 U25 U38" xr:uid="{E4888AA6-BE77-459D-9CB5-5CA30F1ABC84}">
      <formula1>SEO_options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c 8 9 5 e a 2 - 1 b 6 4 - 4 d 1 8 - b c 9 9 - b 6 0 5 1 7 d b 4 4 f 5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 3 9 . 4 8 3 4 8 6 2 6 9 6 8 6 4 9 5 < / L a t i t u d e > < L o n g i t u d e > - 2 . 7 4 9 9 9 9 5 2 3 1 6 2 8 4 1 4 < / L o n g i t u d e > < R o t a t i o n > 0 < / R o t a t i o n > < P i v o t A n g l e > - 0 . 3 5 3 7 8 4 5 1 5 6 9 9 1 5 3 3 1 < / P i v o t A n g l e > < D i s t a n c e > 0 . 3 6 0 0 0 8 1 1 3 5 2 7 7 2 8 8 8 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E 8 b S U R B V H h e 7 b 1 p d x t X t i W 4 M c 8 D A Y I z K Y o U N V r y I M 9 O p 9 P O X F X r 9 X p r v X 6 r u q p X f + 8 / 0 d / 6 / / S r W v 0 q u / K 9 r H R 6 S s 9 2 W r I k S 9 b A S Z x B k J i H C A Q C f f Y N g A R B g A I l e h S 2 B R M I B G K 4 c f Y 9 w z 3 3 X N t / / S J f R w f U 6 x 0 3 9 / E D Y M i f x v B A D t F K F P W I D q 8 z 2 P i m A + S x 1 A 3 A 5 u Q z A t K b W c T G I o 0 v 9 7 G a v 4 H h w F m 4 T D / g r M u + J r L 5 T Q w 4 J 2 F 6 a r A 5 G j t W 7 I D X V G 9 z 2 j p C 5 j h s X t n f r M N e a + 4 k q N p g y I n z 9 n U E P A N w O e S 4 r a j Z A L t c k P y B H I 7 S U 7 c Z 2 C 4 v o F o r I + 6 e x d 3 b D / D c 8 8 + p 3 Y n d 1 T R i E w O N T w f B 8 9 v s P N g + H n 6 3 C q N S w + m r k 3 I a u e 4 G 3 n v / A 1 x 9 4 Q W E w y F 1 z X V N N v K 3 b h N 3 t 1 0 Y 9 d c Q t N n g Z D v w 2 u Q 6 T W m 8 f C 2 L m l 3 D 9 t 0 s z r 1 w x j p Y C 4 x 8 D b p D w z f f X I f f 7 8 P 4 + D i G h 4 f U d z Y 5 X q 5 i Q 8 g j d 1 q 2 S Z s a + M t f 3 s U h Q v W J 9 O M i K A 9 k d l B H I m C i n r P D F r a E + y j U i y J M I h w 2 l 3 y g E G s i P E I w O O R 9 V b 7 j I f g Y l Y D L Z 5 v 8 l f 0 7 w Z Z 3 o u 4 X h p I 7 J G p F B J I E E 2 G B X B M J U i / a Y A t 0 + D 3 J 6 D F h E 7 L V X T x X Y 7 t A M w o o G b u o y F 9 T i F h f T e D B 5 n 2 8 9 t y r 8 A y 4 1 T 6 m J q T 1 t P y o B d t L K X g D X t h d d n j 8 s r 9 T r r M u 1 1 E z U D N q 1 j a B I Z e o l U s o F P I i 7 M O K M P a y 3 I N 0 G q p N u q A G T W 7 Z g 0 J 9 H Y 7 s M D Y 3 V + E J u z A 2 N t b Y Q w i / u w u / z w + P 1 6 M I 1 A q b 5 k B O u B J m u 5 n y n b R Z u V x u o b m g T 6 Y f H w U h w 7 d r H v V + o e p A U R f h F G G u k y S C u v R + i h w t s I m g 2 4 S I e 4 + L v S T J R L h E o k T I l d b h w + b n b m Q S 8 t V 9 I n h N R U S t x 8 / c P y i / 4 y U I W U T 6 O o P n E C E X a q O u N 7 Y 1 o N d K C L g T c N r d i F f n M H Z u G D X T 3 C M T U d K L + N v f P s G D a 4 u o p P d F s V z f R V 3 O 6 f a 7 E I j 6 4 X Q 7 5 T h y K 3 K P h l Z V Z K r K 3 4 V v l 7 B + b w 0 O u w P Z t Q L y u a I I v l x S w C J T v V b H R u F 2 4 6 g H Q T K x I 9 p e 0 v H N 8 m 0 U q n m M J c a x v r 6 J j z / + R F 3 X 3 Y U V F E s l a Q f r W a i O q u S A T V 5 1 d 0 2 R e V O / I + / 5 B X D n z v f 7 G q p P p p 8 f p q I G 5 u R V k + c l F h D c v o P P y C y J 4 e P v 8 t z 2 T D k R B p K T G q Q p s z T P S F S S h i j L F 7 7 G e 0 H q 4 S 4 G p 2 K N T w 2 0 m I Z H Q k 5 T l + u q i 1 Y 0 j T q q n g I 8 t o D S p i s L a 9 K B F M Q 0 C y s Z L R Z L u H X z N l 5 + 5 S r q Q t x b I s B 2 7 y S u T P r g F G I P D g 6 i X K p g f X k T 4 6 d H 4 P V 6 1 S k y m Q w e P B B T s q r j 7 N w c d k S T + H w + V M w M J h N z 8 I l m a 4 J y L X o N W X 0 d E U 9 D + / D + q b V 5 E f J 3 a 3 M L k W h k 7 / g H o M l 9 C 5 G r w h 6 X V / Z v g S 7 H 2 S 7 d w E j w v H R O L u x k U 7 D 9 C w n V J 9 P P G m 7 R I C T V l f F V 0 Q R F x A L i B z n F Z N F 8 y t 9 R o J D I P q Z e x + b u s i W 0 Q k C / O 6 Y E i r D l p G f 1 y 0 5 d N F Y r a k U T j k C T g c B W 8 S 6 C j i G 4 4 Y X L 7 d s n J 0 G e t X 5 u Q q 6 p X g D + 5 2 d / x s h E A v l s C S 9 d f R F O w 4 V s f R M x x w S q p i 6 u j g c 1 v w 5 H x S 3 + j Y l v b 9 / E + c t n s L q 6 L k I u Z l m h g O n T 0 3 h w f x 7 Z b B Z D Q 0 M 4 L Z / t h l N p 6 i Y M M Q X J E Y c p 6 o k d S D t E + 5 v i X z k 8 1 D B i 3 x J y j U s r i + q Y f n + b X 9 i E H E r L 0 P S U 9 9 T + D a x n H R i L 1 F C r V + G Q H o P k F Z 3 / 6 M b t 4 6 d B R L Q G z R x d L B i x X s R M S c A h v e h K 3 i X v v a j J x u p u 4 / n R 5 B M h s k s n O z Z 5 C h n 7 C r L a B v R c C b l M E h s L q 8 r J t + k 0 W U Q Q a b o U R L D o N 8 n n d l R F S F R w Q f w n I u C K I V 1 9 i K 3 q P e x q y z D z Q H o 9 I 1 p I z E / x W V p h o z Y j 5 J p s k T p O n Z 6 C L 2 7 g N 2 + 8 g Q r S 4 h c 5 E L N P A E J u p 8 e J g l x D W g S 9 H p Q b F Y 2 b z q V h l E z M z s 7 A F D O R v p H H 5 c H c 8 D m 8 / v p r O H N m F g 6 H X L + Q q S Y 3 s J a / g b y e R M 5 Y F e t U T D R p h 9 y W M L k d b m m f k O g P V 4 N M h G j q q a k p v P / + h 4 0 N H S B a y j M g j S F k M s U W b X Z Q 0 Y b F Q D I 1 0 a l f 6 e N n g q y Y Y l V q n g a + X v X g x t o U Q v I g 2 R M 7 A / K i + m r C Y P d s v X X Z f X R v o H u L y D k 2 g K E 8 z I C h A h D W q 6 Y E m N H C r Y 0 t 6 0 f 0 3 3 L S x 4 r J 5 v V 7 s L m Q 3 A t G + F x R 9 Z d w O X w i m E A s G o O j L F q F f l e L r 6 e C G g 2 U x K w r l X O I + 4 d Q F a 3 n 1 i K W V h E / k D 2 7 W a r D I 9 o i H r A u 3 B R V f O n s R X z 6 9 W e 4 d + 8 e x s b H 4 H a 7 U d E q c A 9 a + z A A s X B / Q c y + e V z / 5 g b + + s e / i y m 5 K 5 o 8 i L J R E H K u o B L a Q K 0 i 5 z C l Y 2 i D I d u h i + j z M s X s p Q Y M h y O o l C v W D i 1 4 7 7 7 0 U I 3 7 s Z n 0 F 6 X d e K P S 1 v 6 G 7 9 Q E A x e 2 f / k 8 1 2 i G P n 4 J c E u v P y u 9 / b j 4 V k 0 w 6 q d M P 5 K v 7 S H L Y 5 b H b 0 I X g f Q o m 4 X h 8 S T 8 r o g 4 + p 6 O 4 e k D o H Q 0 v l 7 L 3 1 T H i v t O w + c M W x t b / S / h 1 V 6 A Q 1 A s F r G 7 k 0 b M N Y h a y A + f T R e / p y y m V V g 5 8 j z e p O d 5 5 e D b R W O a Q v I 9 y H E N t 4 7 v 7 9 x F c n s b A 9 G o E L O M c 2 f n 8 N G n f 8 X / + o / / W U X a G M 1 L F u 8 j v + k Q T T M p 9 2 g F e B S k P T T k 4 R G i t Y O a j 8 h n C 1 h Y X s C Z 2 T O i 8 W u I i i 9 F 3 N u u w V H 1 Y n Z Y C N l y T 5 p c l 8 2 d R 0 F P I W Y 7 L d c o W r Z F L f U J 9 Q v E o P T u z 4 1 z s K U F L Y J / E N Z G 5 T + F x S A y 0 k i X V 2 R 3 6 7 E 7 k 8 M Y m R 1 R 7 w l l B t L 0 a o D R O 9 t + Y A 5 a r Q S H 3 Q m H 4 Y a N G t E Q a Q o 1 9 m 8 Q i q Q z z R q + n f 8 Y E f c Y p k f P w C G a l K b g a v U 6 Y r 5 T S G X i m I q a q D s t w a 4 W a n A F L c m l G W c T D b K u 3 0 T M O 4 l U O o V s L o v B a A L x 6 C h 2 5 f p H Q t a 4 E a + v 7 q x h s 3 R H N J I D a w 9 y o i n q G B + f Q D A Y F N P Q C Y / h h d v j h l E z 4 B I T c 7 e 4 g 9 u 3 7 2 B 6 + p Q i 6 3 P n n 0 e x U E S + l E N O t O m 5 c 2 f V s T u 2 K Y M U L X 4 U p L 2 y 4 p N G m l q s T 6 h f J v z i D 7 w + 3 W K i 0 I + h 6 X U I I h G a a C l 5 y s 0 A R r J 0 X 4 W 1 6 Q u M + S / D 5 m i T m r a o n 5 m x w U 5 / Q Y 1 7 y W d x U + y t / n t T 8 B q R Q B 5 7 Y e s 6 y m U d s x M X Y G Y T 8 E U M l M w k S j X R W E I S r 4 O R P t m f P 5 e L o 0 A H P W J H y n 3 R r / v 3 v / w J 0 5 e j m B t 7 E U s L 0 g E E d + R 4 G g Y T A x g L P q N + R 9 8 t Y 1 s T Y R 7 Z C w y 0 o i w m X F n b w Q d / + x S X n p t B a l m H y + 1 C O p 3 B O + / 8 F i 6 X 1 V N Q w + 8 K a e + t 3 F N k 2 l j Z w k A i i r G x U f V 9 O 1 J F h 3 R q V l u r Q I R 0 K l V l b l f 7 h P o l w y M 9 4 7 N j O s J N n 4 V P s s A B G P k r v a g i E S N 6 j Z g D x 7 c o s J T j n L a J k H v I G g h 1 W I K 9 B 9 l m E 6 H h e E 5 d O K v k 9 K C s K p h 5 o S S 3 i 9 m j z M Y G o V b z 3 6 K q G 7 j + 6 Z L 8 O I F L l 2 Z Q 0 y u Y E O 3 i T d C / C 2 A l 9 y 0 S / l n U S n a 8 + / k f c f H M F Z y e m h P z y a l C 7 h + + 9 z F m z 0 7 j 7 t 2 7 m J o d w 6 1 v 7 u G 3 / / C s 3 L N o H b k H U z R Y o B a X 8 9 W R 0 V Y R d A 1 h u / x g j 2 w E B 6 m T B f G l G L z x b W I i / I z 4 Q W J a G k I C t 1 w 7 x 5 P E h K 4 5 q / j z n / + C t 9 5 6 E 4 G A O K Y C + n L f 3 7 0 n W m z q U P S P H U x K 2 m x I N P O f / v T v 8 H s C c o 2 n U S 5 m + 4 T 6 p Y N c o D t w W v y q m X i L A y 6 E E I m T N 2 3 a h + B m + Z 2 W 0 + C G z y J E w 0 9 Q / h g j W g 3 Y R F v V q a 1 E S l T G B L X c 4 a C g + p 4 m H f e t i 8 D e 2 f w U 2 U U X Y g N R n H v m L P L 5 v D K v Z i d n Z F + L 2 C R 1 w J n A + / / + E d 5 6 8 z e 4 d v c 6 3 A O z O B 1 w Y X 7 j A S 5 c f g F O R 1 m 0 j 4 7 d 3 W 2 M x E 9 j v X h T C O l X Z t 0 Q z q m o I F H U d + F 1 C d n E P m U k z t 6 8 o a o d 2 V I a h m E g H h c C E r w 9 D l i 3 h N w Z j r f V 7 A j H R E u 2 o F K p 4 N q 1 6 3 j u u W f V W F c T 3 9 x N o Z i 8 i 2 e e u Y S B S H Q v v N c n 1 K 8 E j P r 9 f q 5 s f a C w H B i H O U w q M 2 e H V i + K K b Y v J B 1 B 4 R N h a f p c N B N B 3 r Z q L H 7 F U z R P K e + p H X V d g 0 e X 4 w d E K w o x F / M 3 s b V U x E v P X c V 6 a h 0 7 O 7 s q i M B B 1 U Q s h p K e w 5 2 t O P T l T z E + M 4 X o c F i I U U C h m l K H H R K N t l 1 a x H j o s v p M P 6 u Z p d A K n i s r 2 i I U C 0 q 7 y M V I J / H F 1 1 / g 6 s t C U J 8 Q j X 5 Q U 6 v X O D Z V x 3 p y H f f m F / D O 7 3 + D 1 V s b m H h m 3 9 y j W c e A x Y 2 b t 2 B U x a y T Y 0 Y D U a x s p / C 7 N 1 + G 3 W 5 X 6 U 6 m m N x 9 Q v 0 K 4 B H y a E K i P 5 y 1 C G X L i d k U b h l r a R B K j T m J r W 9 W R c D F f d h 8 m M T o 3 J D 0 6 K Y a u K U m C L u H x a w K w e M Q 0 0 c k I 1 1 e x 4 B v T E w z U / y E C p x O N 1 z y M n W R R b 0 G t / g h F D i a a Y p T 4 Y N + X K a y j q j X y l B Y S y 4 i t 6 F j 4 e E i 3 n j z N R V R Y / 4 b B 2 + b / t T G t i Y m V A U f f / A Z r r 5 z C i P B C 6 i a Z T U M 8 P W K G y 9 O 6 k K w H T x M l 3 E p d M o K 2 b e B v p X a n h P y y P W 8 9 8 C L q Q E D d x 9 s 4 X K 4 j K k L E 2 q / r a 0 t N c Z F f P T R x 3 j 9 9 V d F + U p P I W b y a s a B i Z C Q j u N 7 X c D 0 s A 8 / + x B v v v m G G h d T p n K f U L 8 O v D l T U T 4 V U V c Z E T R 7 1 E f Z Y E N d F 9 0 i 5 h H 9 G 4 I D t V 5 t E N 6 w F w V 9 B 1 l 9 T W 0 n K N z j w c v Y y t 0 T Z V d G u H Q a h c D D v U H N 8 d C V P R + r C S 0 v 2 o i R i p Z t 2 Z Q d e c + 1 v d + U S k V 8 8 O l 7 e P n y a w j G P S q r v i 4 + F K + L k T 2 H z a n M x s 3 q P X j S Q 4 h O h S 2 n v + h E 2 c z B L k R 3 + + k b m v j r f T / + M F p F x Z e R 4 x w 0 0 5 A X 4 R Y i Z K V H + H r N o 7 Q l U d M L u D S Y Q X 5 7 R 8 5 X w 0 5 6 B / 6 o A 7 m U p k y 3 3 f U 0 L j w v Z m Q D G 6 L F h 8 Q 0 d d A 0 b L Z l K x r a + 4 M P P 8 G b v 3 l V f F F H n 1 C P C w o r 8 + t + T v C K p v r N 6 Y p I t w g U s 6 0 F z J F j j 0 s z h V q o a l q R Q Z f d g + H A e W z e S y I 2 G 1 S R P 4 K + R w y n 4 Q 3 6 1 R Q Q p 9 0 l + 1 1 A O r + G E n b U P g O e C Q T c c Z S T F X g H P V h d X s T Q w B Q 8 U X G u 2 E s z Y 1 0 0 x E b h e w y a M 3 D 5 R B 0 2 Q u 8 P s 9 d x / b M F n H 9 u D P 6 A T 7 T A s / t j U G J + 2 U t O V F 0 l a H o R O + s F O I J V R O M R u N 0 c t E 0 j 5 B K N I h 2 E W Z Z 9 T Y 4 J W c J e d 9 R U 2 p X N K d v k 8 7 u L L e N R L X h 9 I o N C P o f B x C D m l 3 S c G h I N a z P k v u 1 w i H 5 i n 6 D r u v i l d a U 5 c 9 k c d k o 2 Z F Z W M T s n 9 x 0 O i D a y K 9 / K p c t N i T l L 7 f R v / / a u 3 K N 0 C H 1 C / T o Q 9 p h 4 + Z S G D 8 W 8 + d 2 0 h n p D W 1 m w u t f t 0 g P 4 n Q O K D K 0 o 5 U o q 6 8 J W c q H i E a F 1 D 6 k s b Y a i C Z L M n R 6 F b T A v Q p 0 V j R D G o O 8 0 z I r 4 H t U b s o c N I 3 X x T 1 r M T E Y H 1 6 r f Y r J + V Z m f d R H 2 N Y 3 7 C t 8 r G o q b P l y 5 b P l C y u f j V B N a f Y x E + k S 7 a O s o V / M I u g c R 0 o e x a b s t x J 7 D T n k Z M d + U n N E u 5 u Q G B m r j o i k t f 4 i m X r U m Z m n Q J b 6 Y C 2 t Z 6 V j a Q L K 9 c 6 a i / n 6 8 4 J E O R v w h 8 a e e n + C A F n d g g C K n x t H W 1 t a x s b E l J t 3 r i j S Z n R w y + T S 8 g R A W 7 i 6 K j 5 e A n s o i W d H x m y s X V V Z 8 n 1 C / E g T F O X 9 V i G S I g B j S 2 X u F U K Y 4 4 3 a V U S 5 S c g Q y 6 1 l E 2 y Y p N k 1 D g l M w B u o z c A f c W C v c w J D / L N w O n 2 g U k U E h A o V T M + z i d 4 k o y X t G + d b L N x E p z y C Q C C j t S G n V 8 l V 8 f e s T M b X S e O 2 Z 3 y I x N S i 9 / z I C l R G Y A Q 0 O p w M V I w d / d R A u I Q X N P Y b E o 6 I R b Y w M M h O E 0 i p a i W N d J F 3 E e Q b l W k 2 0 s x M O s y o + n m h J y x 1 T a V s f z h / W V D S N 3 5 z R c H 3 N L e e T Q 8 o x d b n + t 0 4 z c 1 a u 0 y j g 5 v V 7 e P H F F 5 D L 5 V S i M U 9 c r O 7 C V Y 7 A 5 X K p 4 Q i z L O 3 b m L / 2 8 S d f Y n g o 1 i f U r w U D 4 l t c n b C y J z 5 a 8 O K 3 Q 1 X l R 1 m + P g V a / k / T y m c 0 B H w f R r E m G u p g b 0 5 t p t W K 6 j 3 N s s J O U f w e a 4 y G M A u i I 4 J 1 I b C u C K f A s L l c w p r 9 m v o 4 6 X 4 e K X N e t A C J r i l N d + u T T b z 0 0 l W E o t a x + N u d j T T i I o x q S g W v V z R W r S b k M J k n S B t S 7 W q B O X i E d C D J g l 1 l j b R m T t U K D j E T 9 / 2 4 k h z r 0 w 7 m H 4 c b 7 H I + k i 4 h n Y 4 m x D o z t I m Y J w a 9 X E V K W 8 L y n R 2 8 8 q o V x W u C J r S t N Y J K P u 1 / 3 f q 2 j 1 8 y R J Q b 7 4 D f z l S w P P 9 Q T S B s 2 W w R r I 1 M h K v m E Y E / m E S a 8 J / B i P h Y A T E R C f o N r e A 8 r F R p E a n y g j K 9 a B 4 y z p f 2 L D f 2 E K 1 V L S H m n U L N t E x B B j X e / g 9 v q j G j P / / P P 8 s 1 W w N a t o E C 7 L z W 5 i l E Y J 0 2 I R N n w r Z f L s P k f I k P x Y C B X U x E + m x N 2 N u i f p 3 I R H A 6 T D P x O C X E z E l n c O 3 h m N z P q p r Y O B a d w 8 u v v I R 7 9 + 7 D M P b b R p G p p U 3 b G d T X U L 8 S n I r v Y D b m Q b a 6 h t K C G / H R O L y R 5 m D R Y R K 1 g h H A 9 c o N u B x e D I m f 0 g 2 G L p q s k d 3 O H L q q o 4 x k 6 Z 4 c 3 Y Z B / w w 8 Z m h v / C u n b z U G b u M Y 8 I 2 r A E c r l u c 3 4 U Y A L z 3 3 G 2 s D y U M / q g V m 0 R S r s g Z X o C 1 N o 8 O + E F L Q 9 1 J p U y 0 a i n U f v n z Y m V S d w O R j a r 2 L I 0 I i a R e a l 9 9 8 c w 0 X L 1 4 4 M A F R R U 0 Z E G l D G 7 / 6 + K V i p x D C d u U h M q t i p k 2 k F J l Y L 6 I n u G u o 2 0 w Y n E 6 R F l 2 X 6 y w W u W R O 9 c 4 s X m I 6 a 4 p M B A d a m d F d Z X C h A Y 5 n 0 V S M 2 j j m Y 1 P v x 4 K X 1 P a x w G V s L 5 f x / K V X r J 0 J E o S p S y 2 w B + x w i b a g L 9 U K p g U x S / 4 A 6 C v S h / O Y s B m c 6 2 X d e 9 h b h 6 / V R H s E O A t 3 P e f A 3 1 f c e J A z 1 I D u C y 8 8 j y + + + K q x h w W S y Z S m Z t z G y N P u s 9 A n 1 K 8 E Y X 8 B P t s I X I O G G q e h R q i H x N R i 3 Q j O c 2 L y Z l d Y 3 5 k i H f Y B E c i G o 0 0 t p N K U B K v Z m 6 p C 0 V r + F r b r 9 7 B R v K W 2 M y K 4 p w E b J l Q r b C 3 K w W 5 z I u w Z U W N e Z 5 6 P Y y 3 z o P F N A 8 x e k E s 2 O V 9 J N M 7 S i g P v 3 v f i r / d 9 + G z R j c 0 t J 2 q a + E w u 0 Q 5 y X / T L 1 g q 3 l C n Z R C X P C C f n e l l m J r X M G 2 O 6 m L r W x 1 5 A L Z U R T T c T c A r B L G I y z 2 9 + f l 5 l d z R h Z 2 R U / n O G G j S S + 3 f 8 l / / z / / q / r U 9 9 / J I x F B S / R 1 7 l V S F P 0 A o m 0 O w K e 4 Z V R I r B C T X d o k M X S q H Q a x X E / a c O Z G w z E 4 C E Y M T P 2 P S h 7 N k S H 1 w I K 9 q M 5 c l 8 t R g K 9 a Q i i f U D G + w H w v U C C j L 5 y S h d Q 6 g Z o e N g 6 W 5 m B 3 / / 6 h o y 2 g r K J R P r y W U M J U Z R c 1 T k O x d u F x r B D g H D 2 0 l N S J Z 1 C Z G A Q b G + k p X 7 q h M I u R P C e 1 E V t j p q 7 q L c g x c 6 8 j A Y 2 G A m h 9 z 3 Z L S C U k F D q f 5 o 8 6 8 m 1 + p 1 m p i X c 7 E q V V C u u 1 h P Y W R w A k 6 n A 7 f v 3 M H w k F V O T E 1 X k e O z f e W 2 + h r q 1 4 J B M Y 9 I B i O 0 3 4 O 2 T 2 f Y G 5 t i J k G r 3 I u A x r 3 T K r 2 n C e b 6 N Q v A 0 J w b H I 7 v j U v x x 1 V 7 C U X n F s Z t + 3 X 2 H N Q w h Y P R Q g W S u b g v a n 7 X A M a D z + D 0 2 D n 8 4 Z 0 / 4 M q Z 1 6 E 7 k t h Y S a m J f 0 6 b D 9 e z 3 Q X / Y d q J v y y 5 c W v 9 O U T q Z 6 G L 7 e U U 5 t t r b n g d A 9 Y s Y F s Y 6 c o y N K O o k l 7 t T h u 0 n e v 4 w 1 w F b w / t B x m 6 o W L Y 1 c D 9 7 S 0 X 3 h M f r M g Z y X J 7 n D 3 8 z K V L K l V p Y Z s 9 h d w b Q + i 7 c g 6 7 E K s f l P h 1 g H l 8 u W Q e 4 S E r D U e v F e G u h s W M a p p D D f X Q D j G J t l a 2 M T w 7 2 N g g o J y I / N O U W h e T q g l j y w / n s G g X I a r P G V H E c D v 8 q H M a R 0 i 0 Y F 7 M y 5 D 4 N 5 r 4 d L V 5 V G o F I a l X Z W e M O 6 / A c F e w I 3 4 e U 4 w 4 j b 4 u x + f Y z m j g P N Z 3 l 2 C r B D A 5 N I W c k P m L 3 R 7 9 P 8 F b I z n U v A U R b I c Q K S K q W c g Q q C k S l a o Z e I w g H L 7 D x 9 v Y d u G 7 d I c O o A v O C x G j 4 q O V y g 7 E P V U U q j n M L y z g / P l z 1 h Q P a b c + o X 4 F I F V + L 4 S i I L f 6 L I o Y / F J x q Q u h B L a s E / W I o f y P c q G M g d H 9 + h G t A 7 y E Y 2 M Y o 2 f 3 Z / g q 0 J R k Q C F Y w 2 b x j h o o 9 d i C K J m W t q R J 6 T R 9 S q s 1 Q a K R s M x i T 7 j O Y C M T w r X V H A K h / X P 3 C q f d w G / j N V X / o n V 2 8 f 4 U F m k K a t y 2 I q L 0 L R n I W E 7 a 8 C D / a F O w C Z d d N K D w k 8 V z X h / X 8 e 1 3 f 8 e z z 1 6 B 0 9 H P l D g W R s I 1 s a l N T A 8 Y 2 B K z 6 b 7 0 c J U j n f 0 f B 4 x i / U Y E q h 7 u Y M r s h Z i P v s 5 a p g 5 H d H + f 7 d I 8 N N E w 7 W C 0 b u H v y 6 q I y + j s i J o q g Y i p t N F O e R G D + j l 4 P Z y v J K f 2 G S o j n W W 7 a C 6 S W D u l R S R a Q v O l d B k l M S m v b 7 a F x o + J 1 6 Y 1 B D q E s R V 4 j T 4 T t b z w R / x M T k Q c 9 M + q 6 2 k i J 2 b k l 9 u 9 a 0 U O y 9 H P K u p 2 z M Q N 2 D e X 4 R v s E 6 p n N K d G t K K Q L k I r 1 6 C L 0 L B M M P s / p v 3 E B 5 z I 7 G r w e a V n d j u x J s 6 t P + D C i v S C e j O r 4 A T x x p S c S 4 j e L M q o X v K W Y C D C 8 p 2 O I J Q h v T U z A B p l s c Q j Q F b N 6 E 1 g s / C 9 + s w I n V e k M e I d x 9 q N L U w 9 M 4 6 a n O + D V T c G R A u E P X f h c O h w O T V E H Z O 4 l R z F 2 Y E y a r u 7 G B o c V o E M c X T k 2 u S v s E 2 V H v P X c H O 7 j M 3 c 8 b V S J z w / W M V A r C K 3 3 u Y 7 q q C B 1 S b N 4 q A s f 2 Z v V F c x C 8 x 4 N 3 F d f K U d a q 1 H o D 0 x m r 8 I i f 8 4 1 p 8 P 1 R 1 s J D Y M e 6 J X R G D 5 q W D c w 6 B v R h r U g d 3 V D F w e F 0 K J / X S c T l i + v g a n 1 4 H x 8 5 a Z V K 1 I b + a w I b V R w H Z O Z C o R U 2 F e 2 + Y 2 b H o Z w W h Q C T B z z D a r U R R c I Z V B v p h d w s r O e X W M J j L b q / j 9 d A D u a F 3 I K 0 5 5 a z a D 9 J y q 1 H K g E T 4 + g l A P v 1 3 D 1 L P j 6 o a b R V o M 6 C p b g a D Z 5 3 G E k P D P y A 3 I B i H S d y K E G 7 n D P b p d i M N 2 Y / I q x 4 9 m a 6 s Y G Q n L N b r k O 9 k m k m g r i o k Z M l C S 4 3 y 2 3 L u p 1 Q s Y d O h 0 q 4 x Y p n Q T E W G D U 8 6 b 9 N z G i O + 8 0 q A c u 2 o G c N 6 / 7 1 F R v l 5 B c r F + Y k 6 0 I E n W J 1 Q b m L b F R N O X F Y k s s P e u 1 n R s P d h G K B 5 U M 0 m b G q A T m A P H 0 D B 7 + K y w J p I I q / E S s e L l Y T U F n A O i z y j B Y 0 H 9 3 J q G o V M H s 8 C J 0 p a G 5 L q c d 8 5 E P D i l S m d R A 2 3 O b 6 K W K K K c r s s 1 O x C J h B G L d V j J g g q B A s y c u P a Q t n x M L q Y w N N M S k G h C E V K 0 G / P r 1 H w g e c k h H h Y W c C 9 5 s b F T 7 4 i 6 d L w 4 V B c S r k L 3 F 3 B / 6 9 n G N y e L F w d 1 R D m F v x M n 6 O c x E k m 3 i r E I e W v a D K w X v l N R R 5 t 0 l J w F z A j i 4 6 J P q B b Q 7 n 9 r t i x O b m N D E 8 w z Y 9 H 9 B j L r e U T H D k 5 q 2 y h + j 4 T 3 N D Z L d x t b 5 N k 5 w k I q z o D 1 I V l 8 I M c X S s l D 0 8 0 y T N N Q h C p o O 8 h W N x D H H L z B z r 1 1 q r i k Z s p G M L Y X d E g u C R G m L S K 8 9 9 6 H + P 7 e X f w f / / t / Q T Q a V f f B T G x G u A a 8 U 3 J O p 5 U d T l 6 w 7 J d 8 z 4 f O A e C 1 y r d y v 8 z l 0 z E a u C A a u b M v w y x w o 1 T F 5 5 u i y Z 4 Q D n s V N f P J f C b 6 s g W a u F 3 w h 7 O V v e h j K 0 i Y m k u T d n B Z B W Y E G W 1 D 7 r + s s s y H 3 R d R L v j w x U 7 v 0 b 9 W 9 A n V h u F Q D Z d H m S L Q A N N 3 m H H Q h l x S t J C u Y X A i p q Q z J Q 5 5 R b x e p t e Q N A w P Y z u M + K T l H z C R N O 6 f F l m W X l 9 M o b X C T S F c S J z j 0 y q 7 2 e 1 z I V l 6 g C H / w X W K S L j M f A X D s 0 M o 1 n d Q r G 6 r 7 U z 3 W b + f x N j c E K r V K v L 5 g h r D Y U G R b C 6 P i 6 8 M I R w J q o l w z E H z O 6 M q c B D 3 T a v p 7 a o O H V Z h c O J S A 9 z O p N h u 2 M m t 4 d r m b O P T T 4 / x S O 3 A n K e w V 3 x a I Y p m W B r G 5 y r j 1 V P G g U 6 C Q S R 3 T f w n L q P D P r L B S V o O G 6 K p E p 5 Z e N w B 5 F M m v t g 9 2 p z v h D 6 h 2 j A i h M p L z / c a a 9 6 J y c M J r k w x O Z S M 2 Q B 9 q V J E y C O Y C F 1 R f / f Q i C 6 1 g 5 q B m Q N 6 v a g G T Z M L 4 r j P D E i v X c N W 6 Z 6 Q U n r J a l a Z c v x + + / 4 u E n M x p N e z y u a v D m 4 i 6 p 1 Q 1 V s r O R 3 e 8 E E T J V 3 Y x D c 3 v 0 S V Y X T d C 3 e k i v F T C Z W X F n Y P i u C N 4 t 1 3 3 4 c v 4 I Z W z 2 H u k m g + U W u B o B 9 T k e c b R + k A a Y 9 u M 2 F / L N B n m Y x W M Z e w w u H v 3 u u w Y k Y L 4 u 4 a n p / e j 3 5 q Q i h V K o B 1 J z y G V f 6 s g a 3 S f d R W A j D H t l U 0 k 9 N d P l x 3 i U X R 2 K E H 9 A n V h g E h g E P I M z d o I M B p A m x v a a G q C L L L c 9 g M o I A v 3 1 r D z A t T Q h Q W 0 E + r c Z y 9 B y V C e L A C U W d w T C Q j D j w z s 4 m c t o W 8 n o J r e x S J q Z i a 4 p 0 R M 4 5 F I l t R F 9 L a O p C W Y B I p r 4 O F U G 4 v f 4 n B w G l s J J f h j d Z h V G t 4 9 u z r y J d T W N t a Q T K 5 L d e u Y W x 4 A s 9 f f Q 4 7 1 X u K Z J Y W n V H H o 2 P / 1 x M O I h w X r 0 0 n k d Y W V W c S d A 3 i 1 k Y U 6 X J 3 8 5 F P g b l 5 c T E R z 8 s z t T e K f R K H 5 j b J 2 0 o t J 1 b A D g L 2 Q Z S l s x n w j i O Z c u J G j w P N f U K 1 g Q 8 g I I 3 / 6 r i u w s 0 N W m B 7 a Q e J 6 c N B g 0 4 o p s s I D F h p P N W y A V e H U f p u U C F e n j f r Q l 0 0 i w L T e U g a h s P b c L j C U X f Q 1 G x W F + K k P 8 v 8 N F X W e D a b h 0 c f x l d f f S N m r A f 5 X E k 0 l 5 U p f m H 8 V e T E j N x a T G G 7 u I O k 8 z w i 8 b b B 3 R 8 J 5 0 e / k f / v a x y 3 P Y g b a 5 c a n x 6 N Z x w b G J l t C d 4 w E u o 0 h E s m j L T 4 U 6 5 l 6 C g i 4 B h A s b a L i G j z k M v K 2 1 v d c O F 7 p m 0 d g e 5 e 3 V M K i i z L H L N 4 Z J N M 9 H E q R e 3 w l I E u I J m 2 5 q 1 a c j a O v f Q I X Z z + 7 Z U d q 2 C k k K l Z C 0 / N 7 2 m S S a 6 r n p G H 2 l R K 0 s M y z e g o k D T s d Z t k I l i k h b N l X Q 7 r 7 + n E s 4 j H B / G / / e d / x p U r V 1 D K 1 T D o n l O B i v c / + B C f f / 4 l p s 6 O 4 / X X X 8 J M e 1 3 1 H x H s B K w M d 2 o e P 4 Y C s 2 q 6 f 6 + 4 V R t F W Y j T b D 8 1 4 F y R T q l s g x H O I u S P K d M 9 I i Y 1 z b 6 8 t r 3 3 H C Z G q / j 9 m Q r e l v s f c O u 4 P H 5 T C P 6 F e j X R 1 1 A d Q B v 7 J V 9 B l c l K r q Q Q G Q + q G n K r t z c x c f F w z 8 y A B I u W t G N 3 L Q t / x N s 1 e t e K 5 N I u / G E f f O I P s b Z C 2 c h h p 7 x 0 2 C 9 r g g I h 2 k z X y 0 h h X g U T S J J 2 c J U I R v t 0 s 6 S q H H X a p w l G + k r V t I r 6 u e 1 + O B 2 W b 5 a u r K r V / z i O R H w 0 7 x E S 9 9 5 R n D R + d 0 a T a 7 q v h i d I s P t b L 8 m 1 H + 9 6 u P c b C Q O 5 z B b 8 X j 8 C v h B s U U O 1 l Y Y M Q o 5 R b B a / b w S Z O l g Y 0 v 4 l 0 W D U 9 H k t i + 8 3 r S T h v o b q g F c m 8 v j 8 u 8 / x 6 Z e f I l V J 4 s N P / q o c + v E L w + L o W + Y V e y 1 G y k r F M m q M X + h V 1 M Q v a Z 0 M 5 4 / 4 s P O Q 3 W F 3 c M R + 8 0 E S Q 9 M x B G M + V V 2 H v S Z 9 B P b E N X l g B M d K m j U e F O T J c a F o t 9 s P v y u q S o R 1 A q s G D Q X O K G I e R S a C m o r T P X i 8 J p m I A e m t 7 Y z F M w 4 g r 5 e m k t Y X P x G u r T q l A 7 O i j Z b 2 O D 6 5 + a u P t 5 1 w D i U Q H P V h w / m t 1 e 7 a A A a c 0 6 p T o Y b q 1 q 5 s f 5 8 j J h 3 N q L T N f o G b v o Z q Q 6 m Y g 2 3 t L 3 j n 7 b f h 8 t j w / e p X 0 s B T a u 4 O C 9 R H m L x Z s s M d c e K 7 h 1 + g U h C T q 6 q p R M + X 3 r i E w f A o A q 6 4 C t W S W w + + X M S Z l 6 e V g 9 + O z G Y O g a g P L m / D q W 7 I R s X I q z w 6 h t / z + r Z V z d U R V F P U D 0 F + Y 8 u 7 s O t e U g 7 0 0 T i + 4 B 0 A p 2 A 0 S n b 9 9 b 5 X 3 d 9 P A c Z 7 X p 7 U 4 H b l x f + b x 9 r u S y o y + 7 j g K p F v z V o d F 1 e F Z / 6 j X y N R y B r r f n e N B Q T s C X i 4 0 l w b u C q k 6 a 7 h x r q r T 6 h 2 6 F o R / / F i H c 6 K R 6 X t r G T u Y m N j F W P x U w h J 7 7 2 + v o Z q 1 c D I y A g i s Y A q v l j Q M l h 8 s I w r c 6 8 j F A p h q 3 Q X M d c 5 L C 7 k c f 5 8 B J v 3 U x g + E z 9 A K q 5 O Q T J w v a J O Y M + r V t + T 3 x i 1 k v g J B 8 t 8 H U K J g Q t R H 0 d y 5 v i E I r l p 0 o 4 E z s F Z 8 o n K M / H J o g d l R i 9 / Q j C b 5 e p k X t U 9 L 2 l T q g 7 f k 2 J I f N X z i a I q L 0 3 k z B V 4 6 l H Y q + J r e j 2 q c 2 N N w k 6 a X p W 5 F q b 3 C d U B T I S 1 l 5 0 q W 5 p g 7 e + m / 9 A R 0 o K f f P q 5 K p B 4 6 t w c q t 6 z Y j L Z k N C T G J 6 y B n b X 7 2 5 h 7 J x V R 7 u U r Y h f 5 T 6 8 j E w H s H B j R 8 0 k Y G S K d e 0 4 O L y H i h 1 b q 0 l E R 8 P w B A 6 O T x 2 H U N V a G Z p Z V K F p s 2 p i t 7 Q q L t s o b m 0 e 7 q F / S j w 3 s Y 6 V 9 A h 2 W i Y w P i l m o 4 t Y y p 3 G h a E K 7 i b d e O O 0 B m f V D t O j K 5 O e p q G 7 U f u d s + / t V a t S L t E n V A e o z H I x 7 1 S 5 q h 7 B F c h 1 o 4 z / + q / / D 5 7 / z e 8 Q C 8 4 J i 9 b g D X j F Y T Z U w C G 9 l k V k J I x A x K t W 9 O u E Z m V W O t v H R X G n j K o h 5 5 L j u 8 W M V I t R t 9 y D M t E 4 7 i L / V A E X m 1 A y e L h O X x P 0 F z f n t z B 5 b h w f L n n 2 y m 4 9 j f j 9 2 Q q Y M M 9 A U L a + K o p a T E K v P K W 2 t j s 5 W v / K o O o v t G C 7 t N R 4 1 x l s 1 3 / 7 6 3 / H 7 9 9 5 G 8 + M n 8 Z Y h F n l d s S m I h i a j s M I p O F w S i 9 X M 7 q S i a g X 3 M c m U 3 G 3 j K J o v U D c J 7 6 b + H c N n 0 w t T u 0 0 9 1 4 k U 1 6 T Y 8 s / V R 4 5 V L M q s u Z F D L j A A J e a b 6 J g l + u 0 i a k 6 j n f n v T 9 r M o U 8 J t 4 + Q 0 1 + g r q B h 2 p 5 / f W u W A n S T L V i H d H q l C o U s 5 b + D l m t s e B 3 A 3 1 C d Y L I H o t C N s E 2 T f i n 1 f u S b l P 5 Y E 3 Q B L i + 8 B H + + 1 / + B Q P T v 4 W n k V V A 0 F Q k q B m y 9 2 0 Y u z A M Q 9 s / b i u 4 A k a 6 s o b M V k 5 9 N l u y 0 t v B d K f 1 e 0 l s 3 N v G 1 s I O A j G f 0 n o r N 9 e 7 T i f h R L g v l 1 3 w t 2 Q G 0 H T Z r j w Q i Z T r 5 D I 0 J I 2 Y T l q l i L X 6 A q 6 v e f H R 0 t G p P T 8 1 E u L 3 v H J K l 4 4 E e G u G g 9 U 9 o E G S I 1 8 d 8 L d 5 4 I O k V 9 q M i x W I 6 V e y i V + 1 J c / X e s 5 E 3 + T r g P P m Q 4 S n h 0 U I b e I L 0 Z y z q e w J j k / x N Z 9 y q j a f i p S x k r y H 3 f w m n j n 9 K n y e A L L M E R M G R f 0 m 0 i s 5 R C f C K n Q + e G p / d H 5 3 J Y N Y I 2 m 2 C Y 7 1 u O 3 y + 1 w K D l 9 d 1 W E g r I T V / Y T U 7 H Y B E Z Y 3 6 o D V 2 + u Y u G i t x d Q J p m i j l t S 1 g x D h M H Q H r m U c y P Y w y e 6 n A q + s K b B 8 / / a c + L s t l 5 s t 2 / H V y q P H / b q R p h d w g e q s + K o k 8 R t T R d R Q x u 4 a y 0 k n + o T q h D + M S M 9 t r 6 u a 1 x Y 6 N 9 F 7 X / w J P r 8 L I + N x n B p 4 V h 7 s Q V O O g Y j h m U E 4 X I d N P G a G t 9 b M Z h 0 9 D i A a S 2 H Y T + 1 X L r L m 6 d i R K i + h P O / B Z M v K e u 3 Y u G 8 t o N Y d T c n j / T T e y 9 u N b S e + y / S e H v V T o 9 P s 6 V Z w E Q A u L H 0 k T l D q X 5 / Z k A 5 x R U V i + y Z f G 8 I + U / k V + 2 Q i K H y H X z O T p 9 U U i V h g X J G B 2 0 z x Q z b F F F P J t E I 2 m 8 O h t u W 2 C k g + 4 P p K 1 m / t K q H T e s 9 w L G f H M t v C 6 X G C 5 b x G / B c x G r g o Z H J A L 4 g / t h s T M l H 7 H L y G 1 p f P T / O s 8 3 f W i 1 J U V 4 P E n A D J 9 0 b W 9 o s i E / G o M a f n x l u m 3 / w I S B a T C L g H U T Y y f U K 1 o y L m T t 1 h q g w G I 2 u i x i q m X T A g R N J 3 A n v j E h u i k R i I G D k 7 B J d b z E L 5 K W u 1 c V t 4 O I S h M 4 M q c p b f L q o s B 6 4 C y K U 1 S 3 o G R l 1 X P p e t b s d w g G F 3 l x o c X h W / y B 1 0 I T Z u j U N x 4 m C q N K + m d 7 Q j x G q X R 0 L I q 6 X k / 3 Y x L 3 0 w i z a s y / l + a f h i 2 Y P N t i T V G v b n d R H P P 4 p U 7 F 9 O C A + 2 n s U 3 D z n X j X O y + 9 g D b f H f c s R c t B M L e D g j Y i d 7 9 5 u o v K l h K y d O f M G O m s i z o + R U a 8 8 W 1 m s q 0 j b a G G d q w u D g b R s 4 k E u C s D Y 2 c w W 3 9 N u w p + K w 1 Z w o V X d R C 1 p B C R Z O s U l P P H H 5 o E / E n D p W 7 B H V 1 d i y j 2 J m v 0 x X N 4 Q 8 g x g N X l C F S d a q D s z v P P m A 6 E + B W x t c 7 b 3 x Q W B r m Q H M 8 b l 7 x 6 h g d B I w T T v u r L / U J 1 Q r O F K u 0 C E L Y K N 4 B z u B 7 x H 0 x Q F v H Q 5 R G G l j F 7 M X p 5 E 4 F Y d b y E e V v 5 a / K Q / U e t K + w H 6 E j C s C s t g J X 3 b P v t Y b D V 5 U 0 0 K 8 u V G k l 4 o Y d g h Z O A t V / t V b 9 m s H c / 2 a U c Q 9 9 J g N T 3 B W / 9 2 k S y 3 r 8 k v F e / f 3 K 9 1 y M m Y T 5 X o K H n f 3 K O k P i T 6 h W v D M a G O e T U t o m W D 6 T U 1 s M 9 r J n q I w y V l H o Z R H q V z C Z u G u k O g G H G K i + Z x R V U 2 V f F r 5 b h 2 l s D W T l 7 D W W 7 q o E i 5 Z 5 D F Z t N a 0 b Y K L R 0 + P X U B Z K 6 N u p 3 p q f N E F 6 c p D J E t 3 1 c J k T Y S H w y o Q 8 i g w o + m T 9 R 4 i Y b 8 A c A Z u O 7 y 2 O J 5 r P s u j 8 I g 2 f h z 0 C d V A s 0 h i e 6 d P c L V y T n 0 Y 0 C b h j N r F 5 y n g f / z b H 5 E Y T O D U y H l F k q b 1 H P W M I 7 d d w O S l M V V v e 6 t 4 T 2 k l V l S l S d d E 6 z p M 6 Z U M g u 4 Q i v k i g p N e l F 3 Z g 4 O s H V C s p t V 0 i 4 3 S 7 c Y W C 0 x v W r m 1 3 v j U A X L Y h y n n c Z T Z z x p q O n s 7 6 n U x 3 1 k Q p / H 5 R 0 Q / b N 7 A 2 a E q p q J i 8 t H Z D X U e f E 3 N 7 2 J w N q Z C 3 k t L S 6 q e N Z N k W 7 H x / R Z G z x / 0 p b r B 0 A z k k o X 9 M S l 5 E q w p E f O d g l k W R 9 s w 1 R S Q T u B g I j P S 3 Y 6 g E p 4 m C t U d B F 1 x a E U d n A L v E 8 3 X i l K + g E 8 3 O p Q N O y F c G t E R 9 5 u q y P 4 j Q 9 c n A J Y r Y J Y E Q d + J g Q H V k P K O 4 4 W L u 4 / w E U 9 Y + v s a q g F F p p I 0 R x c y E Y M j C f W X 4 0 d c y J h z p F q R 2 y z A J t 9 1 m 9 n L F Q C X r q 1 g 7 e 4 G y j k N m a 0 s j G q L r S 8 9 6 r D j n D g 4 D q T X c m q e 1 O r t j c a X B 8 G x K e b 8 t S f t O h r L b D I x N p v M K Q 2 5 X V p Q 2 2 w Z 5 4 m S 6 c J w 9 Z C G + G 7 T r Y p X n k k Y O D 3 w w / s x r N j b x H 7 K l v U 3 H u i B L S e s x f q E E p w f s k K s n N P S D V q 6 C t N v 2 e X 0 c 9 5 7 / w M Y r t B e B 5 d c S C E 8 E o Q x u q 4 0 R 2 m n j P s 3 t 3 D 7 g Y 5 8 3 l B h e C 6 n O f 3 8 J M b P j Y r m 8 G B w K q 6 K T K 7 e E d I 0 D + Q V c 6 V m x 8 j Y C G a u n s L E x V G l a T b v J d U E R i J d 6 P 7 Y f K 7 9 a R 4 j Z 4 b g S g / C q F X U T N T 7 7 D B O A C F P H e / M V T A e M Y T U d X j a f E 7 m / X 2 + 5 M F i + o e P t L H v U k m / C g f Z E d l b e e T H Q 5 9 Q g o m o 5 T j Z z c 7 N U c / b k a p s Y n H t O 9 x 5 + C W + v f M 5 x m Z C i E e c q J k 2 3 N p w q Y A A Q X + K Y 0 q F d A k z l 0 Y w P e V B K O T c q 6 P d C R M X R r F 8 c 1 W 9 V 6 W K O e s i U I O t M d b S H N v i 3 9 T y L l z H i H T r A 0 l U N w I I a D E s H 0 H E X n E q Z u C V U x X R j J Y U v z S l 4 c 3 T F T i 7 l F n 7 M a B L B 9 Q J X Z L o f 1 A 8 9 Y R 6 c V I H i x w y c K C V D w 4 O G k Z d N J M B l p b M Z N O y X w 1 R / 5 C Y f l H M z M 4 g 6 P E r Q W J 0 0 N s y 9 8 h R 8 S M + F V X 2 P Q u + 9 I J T V y b U q h b 0 q 0 g c d r Y m q 9 W 2 / J w T 2 O J T M X y 3 0 t j Q B Z w 9 v F N e V q H 6 Y f 9 Z B E I B f L H O o i 9 P B q 7 y M T d Y x W r 2 s O Y 5 b k 2 H k 0 R B D A z d L D Q + W a A / l c e K m H 0 H t R S f y S G c 4 K U / t Y R i B O h 1 6 V 2 j P l O t V j 4 e v A K P 1 4 f 5 p A M F z Y a y S o y 1 w T P g x F D I R H D I h m + + v q n 8 p 9 P D l x H y 7 5 t W N M l a k Z z f O X K K B i v M H h p D E t D E 2 1 o U + j Y e s I 0 1 5 M R 8 s l X k W B V r I 3 v d 8 N Z d p B 7 u Y n c 9 q 2 q n F 3 a L K p h B l L J l p J b S C B g j i N l P K x 8 s G P c h h + N X Q W 0 H Z + m + e 8 + H 7 7 d c o h U a G w V M F P 0 p s V t y q H J i R A F r a n z q r / c C u L 4 w h 5 2 2 w A g t i h 8 S T 2 2 U b y h U w 5 W W s Q p T / O d 7 K S f O D B m i d R o b W 8 D B 2 p t L f 0 P M O Y O J C d a r 2 w c J p R U 0 + B o R u a I I d a A t O k f O f b 3 q w M u T B r L a h p q 6 H X D F V A G U V t D k S y 3 v o C z H G z 8 / C o e r 5 W L E Z N v c 2 F Q F / E f P H I w k M h 2 J R V y 8 4 k P F v a e s j f J k e d 0 r t 9 c w 7 z k t 1 3 D y U b c X J n R 8 s 9 o + M / j H B a 0 A n 2 h z p h t R K y 1 v z B 5 K T X o k T o g F T 6 2 G O h P f j 0 A x p 4 4 L q J 0 f 6 U w m g h G k m c E X 8 O l n n 6 n a 4 a 2 g i b Y 5 b 1 U C 4 t S N V v O v C V p x 0 / H v k S x l x V k e E 1 / r M q I d i q r Q r D M 0 E 1 O X x 5 H f 2 T d j O N u 3 U i + r I A a n 0 L d H E p m O N B 6 6 g p i n p b K s d M a c U R q L D m A y Z m m w k 8 Z P T S a C c 9 S o i X Z L d u j F U 8 c n E 3 F C i u u p J J R X f I E 9 3 0 b M u 9 s 5 O 8 Z 6 c P Q D g S B e e / V V / P n f / h 3 F 4 s H i k v 4 R y 6 9 Y + 3 5 T 1 d V r g h G v d C O 6 N h y Y k 1 e 0 8 e x I 0 c 5 P M R C 3 z D M V 3 b u f V B H C g f E I v C F r D a h Z M Q 1 Z F F O t b d S G 1 m K W R D l f Q X A 8 g D P u 3 o v 8 s 7 7 7 j 5 2 x f R L 4 Z t W D a 2 s / b Q b I U 0 m o w a A 1 L k M 1 / 9 3 2 F s 6 H x G F v c 1 4 7 g f 5 L f D A m p l M d D s e + Y 6 6 V d I R D A 1 i / s 6 k i d k 3 c 3 H B h L W v H 8 q 4 D G 0 L a X l G r G k r T x c a j G J k b 6 h g h 9 A R F M 4 g Z S f / p K K x 9 3 8 i a C J o 4 f 2 B K S m f Q 9 X t m V P / J q x r 9 U v F U + l D P T t x S u X V r i 0 V k x P E / N + y G E 9 K z d Y o A C c 9 Y k N 8 u z m y m n M Y n X 3 2 K 5 6 4 8 B 6 / 8 p 2 m a M q m Y O T H W v p C z g F b Z k p C J 5 k j Y a + K c + G e 9 Y H M h i Z G Z o y Y K 7 m P t u 0 2 4 A y 7 R W K J R e P k O G 0 K x g N J m W w s p e H x u x C c G V J C E 4 z X V j B M f P S I T 2 + O o i z / 2 l B L q G G x g C 7 X v / l Q S i h G + A X 8 N Q T H 9 z k b q q H k M U d W W A K l B Q k b W n O L O G z T K Z I P I H y s a / X 9 / f B d / + P 3 b C I c P z j v a n t 9 B Y v b o h Q Q e p B w Y D p n i P F e U W d Z c g r I T m I t n T S Z 8 N H i 9 R q U K l 6 / l e L K N W R K R 4 b B a s a O 4 r m P 8 t F U T Q 1 V / l Y 7 j 3 Z Z M 7 U 6 4 P F o W D X v 0 P r 9 K P I I N z S D M h L 6 K s + f i u H t 7 C + u + a f W z Y Z f + d J p 8 1 B x R X x 2 z C R 1 f b Z f w 0 b x V L J 6 g W c c F j r k c p l o G s 9 m Z 1 + 0 o a 3 W 4 O p j o H J 9 6 F K Y H a i r D g K l A H B 9 a z 9 9 q f E M c f I q h e K j x 7 t H g 9 T J F 6 Q B k m y / s U 4 G L o H 0 I L u d + y F w r G v j r I 8 h E P J V k e g S 4 L E 4 s Y O K V s S L G x 7 y w u 2 2 4 8 N w I f j d b x J u T O c Q S 1 5 / e K N / i j h P v 3 f c j W w 4 j 7 M l h u 5 p S A 7 w K 0 i p q R m 0 j t k B x / / h u F a f n z s P r P j w r t i W d r C u a c Q q u P B j 2 j I r 7 U 2 t k o X 8 v f 2 9 g t 7 I / W t t c C q c V H K w l G B p v r 4 j E x b P b w R U R 0 5 t Z Z D f y G J p M S I c B f L / i w t 8 2 u S h 2 H 1 1 x x L N 0 2 k y 1 E k s w Y D / Q 5 g x C e f x u h O 0 T T y + h m l F n J l e e G 2 a R f i + W d w 6 r n + 2 C H b c 3 n S L + L q w u 3 U U 2 m 1 E B g 1 Y 0 z c V e E X Y P Y T R 4 S a 0 7 Z D Q W A 7 B q P A C r 2 W 9 V P b x 2 r B d u q c L 1 X E 2 j f T W I 4 b k E S m m r c A m X r W m i U t A w E B v A 4 l c P 8 f 6 q F 6 v l x w g n 9 7 E H r e a w C o i K z 3 C 4 K q 9 Y F o H Y 0 0 u o J i i 6 A Z c d c d E 8 0 / H a H t G a Y P H E T M m O w Y E g r r 7 8 q i q 3 / P 3 3 d 2 G 2 7 t i L i m o D 5 0 / l q 5 a p R p 8 q 6 I q p 9 2 F 9 5 s D s 0 1 a w t F j 7 Q D D B w A i D E J y y U e Q 0 + o Y G G 5 l J Q I e G + c j Z Q / f V x / H B K W r v 3 / d g / u u H q s 0 7 4 a k n 1 K m Y l S 1 h C H H M n E M F L F p B X 2 t u y M C z Y x p i Q S c K x S L K z n V o 5 v 7 g r o O j t g 1 w G c 9 e Q M F v Y s A z i a A 7 g c 2 7 W w g n D v t P 2 + V G m F / Q P s 7 U h K q B 4 X E g b E 7 B I R q M x T B Z Y 8 L T w 9 p U f b T h i P 6 x J p 3 n Y u g s 3 r 3 r x Y c P P P h q 5 a C m e q o n G D K x 9 e X p L b V C O p E p 2 x B l + 3 Q o 6 b u x s Y F P P v k c b r G d z 7 8 0 B H / A o 3 o p T m i L u 8 7 A 4 / G q a R v b p X n Z p m K D 8 D h D Q p Y J O c 9 h H 4 c F X D S z g O q u T c 2 L 8 n i 9 G L 1 w O F T O 1 C F O s S e Y b 9 i t Z 2 y i K j Y + 8 / l Y Q 5 1 I l 2 z 4 + 2 q f V M f G M V j B T v i l U 7 o q C f 3 U z 9 h 9 f m I V c b 8 1 6 U 4 3 b C q S s 9 9 D i d a q m y g W S v j z n / + C f / h f / g H l e h I x / 4 T y a V r h d v j E D + p c g J F a h d W K O J O W c 5 p Y n 2 / o T P x A A U z 6 Q P 4 O w Q j W 0 G M Q g r N 4 m 8 T v h J p p w G F 3 I r O e h T P B I Q H L h P x w / u k u 8 v / Y e E x W P P W E e n b i O 8 R 9 0 9 L L O J S f Y d N F v 3 i o F y z N w P S f h e t 5 P P f c s 2 p Z U A o 3 g w L N 6 d Z M c k 3 n N z A c n o X T 6 U G 6 z G i d T a 2 i M e y f U 1 q L x V 0 4 Z X 3 j 7 j Z G z 3 T O f G C g g 4 E 8 F m g p G r t q k T U W w G Q d P h Z 1 G Q 6 c a + y 5 D 9 Y m b 4 5 n Z S p r q K y 6 E D r l U A u + E S y l 9 f B H m O T 3 q 8 V j M O O p J 9 Q L k / c w 4 J t Q 5 C B s R T v q j V X 6 q I V S q R 3 Y C 4 O 4 d I l V X D v 3 9 K o o p l m D 2 8 1 V C 4 V o H f w c V e N B S E O T L N y l N n k l r S H l u I u o V 7 S Z k J D I V c S v 8 h 7 M L N 8 s 3 p X z V V R B T F a Z 5 d R 7 Z k s w M N G K n 8 P C a D 8 n 0 N V 9 j g t O + 0 z U 0 g 5 k f D r y Z S 8 e d M s c e Q x m d P Z w n x L Y 7 T V V 9 q t J J j Z g k 0 w E S y G X p L E T i c S R v g s 1 z s Z t q 3 x X K 5 m o d R T Z K o Y y 9 X x B D z K b m c a 3 N N M O l r r y D n g w 7 L 6 w R y a i S S Y S c W M + i Y 0 H S W i L A T g 2 R l D c q u L h z T U 1 9 V 6 R S a 6 / I g R i q Y t v V l y I N J a z 7 A N 4 b V r D 2 2 f K i k y f L D p h 9 5 t i U Z g Y D R 1 O B 5 s d 7 C 1 F r B O e a g 0 V c G e l o f d 7 d V t O T L n w w c Z M p V L I Z r O Y n T 0 6 W z s t v g s z K / K p I t x e J z w + L 4 K D f p U d T s I 1 C V m t V N U k x e 3 q f U Q 9 E 6 p E W S s Y r H C 6 9 3 t M Z j s s 3 1 j F q W d F i 3 Y g N c 8 7 M G Z N d v x U N F K p r 5 E O g X X q L 4 d 0 e T 7 q n 5 X 9 Q v d V + r O i q 4 q 7 m w E x 1 a 2 O k O X k X p u u q I p N 1 x 9 j a s p T r a E u j r T V B 3 d 0 7 t F z u Q L W 7 2 y p r I O N h 2 u q i O X y 9 V W 1 K I C a O b u W w c 7 6 r q p n T l I N z w 5 j Y C K i F q N m 4 I F E 4 F Q L k o P b u I 4 T l 6 j R W 1 d 1 F + T W c 2 p R t p K W U Q m 3 X A Z n f X 4 V z t k 0 d P N w m W W e l 2 Q q V z i T 1 v t U k W k 4 V M O L k 9 q h Y Y 5 W F L I p X A 3 k c C V S h Y 3 r p Q X r s P H l l Z d L 9 I i 4 n 0 G n E 8 8 H 6 R d b v y G Z i O 2 C M O 4 x m v O p 1 V B h 7 w 5 e m v K L 2 W W 1 G u 1 r V R S F D e 0 V Y o m i Y n 7 f e / N Z M a N 0 e C L 0 s 4 C 5 o R 1 5 m M z I D o h J V 1 O L p L m d A S u C J 0 3 p C N u g l T T U t B o y G z n 5 n Q d a X s P Q 6 U F l r r E A Z n J + G 0 O z V k k y g q t z 6 B U d q 7 f W 4 R q u Y m R s A h V k Y c v 6 U H c b c A U c q m o R V + d o R b V s Q L e 5 8 N n D X 2 9 Y n C b a 8 x M a M q J B v l 3 z q I F 2 L n g 3 G N i f s 2 X K M / x k S d p Z t r M u Y N 1 + A 3 r Z j X I p A 3 s l g n P n z q r 9 O q F Y N e C t O Z D K 6 4 j F v H u r I L 5 / 3 6 c G c o / r R z 3 F h E o h r 8 W F F A e 7 o T E x + U b D i 8 j J A 3 y w O y P + S F 3 5 Q g 7 H f o g 7 6 D E x E f t a D a C 6 H G L W y d + Y V w g n v V q 9 W R + 9 A 1 h G 4 q G Y b 0 O z g 0 g u p h A c C K g c M H / U J 0 / C J v / q K B g p 2 a + G n J 5 s + H a y v e J B d U d 8 o k h M L U b d x M M b a 8 g n p r H x O D N U f w H g N J I z i a o 8 j 4 N t S o F t P r X 7 K Z e q C x J n Y V A x 1 5 x 0 J U X x r 6 d W c G P + B l 5 9 5 V U h i r X Y 3 Y 6 Y 2 2 V x M B 3 S 1 i M + D 5 b L Z U y K a c 7 P P O a G d I S j P r e y K J h A r D L M + o T 6 c U D h P z v 8 t f w 1 1 d I w Q 4 G z 1 t L 6 P U S p F 6 4 / R D D i V 1 q r F S y v z J r l B M n k t H u E r H Z U T V 3 9 H c A M n F 7 x x 4 R n H P K y i S b 9 f C l 0 Y I n S n x N 4 V d Q i z c p D t A b Y b k 3 z i u s 8 L e 4 6 k W z r E G Z i B k 4 P i p n W + N w O a u Y t 0 f L R 4 a i c x E R m u 4 i B S B S + o B c 2 v 6 k q 7 m 6 k V 7 H 0 Y A V v v P 6 a 8 m P N r J A m Z I o l c n R b r d z a Q O L 8 G D 5 e a K m 4 e w y G 9 A n 1 B I h 4 M 7 g y b k p P 6 k e 9 J M L i 3 2 / K k p B D L R z Q A b a q H X W W C B M w N M 9 M c r d d C B a Y Q 9 n I q Y R Z r q 5 B U n G w 1 h J N C 4 t / f 4 j B q R j s 0 m s v Z Q v Y y P Q + t f 2 H B N e 6 r Y q J H B a h 3 S k 5 1 L K Z F 8 X 8 6 g W f L o n / x / E / u c 3 L 8 h s W 0 O k G L h v k C b j U w n T d 8 O D a E n a r K Z w 9 O 4 e I P 2 p N E I 1 0 P 2 Y r F u 5 s Y s F x 0 L T u E + p H A u 3 t t 7 i e F M G 6 E d I 7 N q G W r R F 1 N c T B X S N v h e e b I X U R u K p T f q d s C v G 5 a n n o Y q f 4 a o P i d 2 U x c m 4 I W k G H N + h B M V V W O X m F T B 6 r o V n U H G L i + D c R 9 a 5 h P n X V O t 5 P D I 7 t D A Z M 3 P t i Q Q V e 4 m O x A 2 s K n y T W b y c x d n E / R c v M S J v K P 7 X e l l g I D D w U N z X k c n l 8 f O 0 j / N M / / y P c 7 t 6 j d Q 8 L B u 6 t t + V T 9 g n 1 4 + H l K U 3 8 s T r 0 o g 5 3 w C 3 a R V c r b R D N D A c G L j g Q 2 1 x 8 e u l + G v P m M O o t Y 1 Y E 9 R A r s t Z N E 6 b 6 z t J M D t n G o I n + E 6 c Q s Y 4 5 s 6 X O x K u I i 0 b i A t E B j 2 y z 1 1 W R T t Y V J D j m t r u e R l k 6 h f F z I y p y 2 Q Q 1 M L X v 4 y K / o i E 0 2 Q j C W P 3 R A b D K L 8 S n M o R d / / q v f 8 Q / / d M / w n W M U r v 3 i k U 8 X O t Q / 7 1 H l v Q J d Q L 4 7 W w J 2 Y d p R E f C q L n K S J U X 1 X Y u p t Y + 1 X 1 z p Y Z b 5 S c v O v l D I + q r 4 e K w A a d o 4 S a h O 4 G p W R x S G L 8 0 I h r 4 M O G L O y W V o 1 i u Z V S + I 9 c M P m r 6 f z d Q 8 7 G i F C f 2 D c 8 O w m R 5 g q o I s K + D + M o m v V r F f / t v / y / + 0 3 / 6 Z y F U D 4 5 t A 0 a 1 j p t J J 3 a K b V q t R 5 Z 0 a a Y + e g X j Q 2 a 9 h M T p u K r r s H H b m u C X 8 J 2 x B C f n x E c P P G q c i K + f O 5 k 4 v v P 7 s 2 V V o t r v N l W y c D c y L d 9 Y U w 7 / + P R 4 R z I R g b h f 1 R F M 3 S l h 7 V Y K D g 7 + P A p t w r u 7 k s X 2 8 q 5 a O C E x l l B r A 9 t F W 3 Y i k 0 k N J Z f C K T V W K l i P T C B k 1 5 2 S E x c H y u 2 K r 2 f 0 C f W E k M e K d H H f h H G d z s k D d 2 K 3 s q R W W H 9 3 0 w n 9 B y 7 / e x J g 3 f L X p y u 4 P K o / U p i o l d b E e Y 8 M W r 6 G L S g m a r a 7 K H F K / 9 S V c V W / v S a / J R E L o r n a s f l g W 6 V Y c f I m i c A l f 1 g m L T o W w p B 0 W A R 5 a / f L 9 w 3 X t R 3 2 x h I 2 z E a J x w d R F U 3 V K 7 j u c F E 0 H 4 c y X p z O 4 Q / S s R w X f Z P v h D A R q e F c o o q N 0 n e o L L s R 8 E V w z x y H 9 g O U P z 5 J 0 J y 7 K t q I Z c 7 a Y W g 1 5 Q 9 l N r N q F j G F s 1 o y M H o + A b d X T K J W 5 l G K + O q x i 6 5 V T e g 7 N V R q J b V u V m Q k p O p g t I L j d m 1 u p v x Q X t K k D E D U S 3 b Y Q 9 z J + q q J e s W u h h S 2 t r a V u d c c h 3 o U 2 C n Y I y Y K m h 1 l Y W z C S w 0 H X F 9 z q 8 h l u + b s h L 6 G O i G s Z h 3 4 e N l E T a T A P V V G 1 j X x s y c T h 2 T e n G V Q 5 S C Z q C E W / v 5 Q C F V V B T W H z y S Q m I m p 5 U Z P P T 8 O F 9 f b a V d j / H y M o A l r t r M u A y v i J k 7 H D p G J W M 6 0 b S O Z G h K 7 V n D C H r b I V N d t y t S j h u G r O R U m 4 P f j o 4 8 + h m E 8 O m T O 3 5 N M R L L g g E / u M a 0 b S i N e H O l d y / U 1 1 A + E c r k A r 8 c v P e z P t 8 / i o m n N d Z 4 I O v 6 b 9 7 d F y M P w B g 8 u J d q K e t 4 G W + i g 2 C i B p L b o E d Q w J M c h D X Q E G C K 3 N 9 b y Y i F O Z l L 8 b c G L y 2 M 6 o u w U 5 J L U P g O m S h u j j / X w 4 S p C o S A G B r p P z j R z 8 h u S s w V M l t V Q w Y j P C k 5 w 1 Z G + h v q J E N e S i O x + h 0 I + 3 d j y 0 8 M v P t J k y + A m a 7 u 3 k o n C 8 u D L J Y z M J Y 4 k k 4 K / 8 b c V z V r x P Y K D r b a 6 T X w h e T 1 C A b B 0 m l Y p K 1 + t C Z K J + M 1 p 6 R T U O z m m H I e E Y 9 C C O Z l 1 + R s O h 5 D L 5 R p 7 H E Y n M h H M I W y S i X h 7 j q k p j Q 9 H o K + h T g g x e Q C j I r B + d w U B j x N L u x n c 3 4 y J D f / z S F z l e r e z C Q N 5 8 S 9 E E c H v M d X 4 E R 3 / 1 N I u h k a G 4 A q I G d X D u r Q 0 s T i Q 2 g o K p j L 5 K N 1 y X C V 8 3 E W 9 5 I P I r J o J X a u r e o e s y n t A k G U / k k u t i d W C q i n m c 2 U L s c q s 0 o B m U U 7 A L B O e h / 2 D n J N V f m E K M Y V E 9 p b f 1 2 X f z G 4 W B e Q w O X l 4 p R M z 7 R A t Z h 4 6 J 8 E t a 1 k n A t 4 y B j w u l X 3 + 7 b o Q 7 P C u B 9 A n 1 A l h b j w j b W 1 i 3 O W F y 8 3 8 O x O f L v p + 0 n o O k 9 E a z i a q 2 E 0 6 E B 9 u 9 y P E H L q 5 j v H z w y L 7 X L J U x I B y L + a c v c 2 c a 4 J V o W z e m r V k a S t k d 7 M i A i 1 m l i N 2 u L d v Q m m D h l l I k 2 + 1 6 E S R S 9 G U 7 H j 9 l C Y 7 y H a m C b U t a t B N i / S C 4 q a O P 3 3 w P / D 6 m 6 8 g P h Q S R R q E z Z D 7 c M v x n H I + k l i I 3 g n M N X Q 7 x Y 9 0 O P D V Q 4 + 1 s N w j 2 E K e 9 / G E 4 D K T z F K e D n C J U H G K x Z / g m l M z v k c 7 w z 8 E J k U b v T G t Y S 6 s I 7 3 t w L W s C 7 k d B 4 x M H V v i I 6 U W 0 y i k y 5 i 6 P G Y V i q H J 1 e A 9 y c T o W b 2 x Y m I T Z p p k 6 E A m g V k Q E o q / 0 n G Q t Q W K F L K L q p 0 h w p y X c 3 D K B Z N h r 6 2 5 l e Y i m V Q 6 E Z u O R H 0 C M h E + r x d / + I 9 v Y 2 1 h U 9 2 j z Z R n w x Q x j v X y s A 3 T s R N Y x Y h k y h l G z x 1 j X 0 O d A G Y S e c w M H I 5 S M Z / P U 3 g B 3 + Z 7 G M z s A k a s u g 2 a d s P V S Q 0 R k c a t q t V f j o p A M u C Q W c t i Y D K q w t G g n y H m D m Q f m j 2 d Q G 0 F L g g t X 3 N C H l d O Z M j a x u x 2 m k o d E h C a w Y B W G C K M z L h o o l 6 V f e R 4 3 a A S j W m G y e / q 8 r v j B C 7 a w f Z b v L + M S D y M A e f g X i S P Y M e h y H U E x N A Q 1 P H Z s k / V 5 2 D m / A 4 n H 3 Z B X 0 O d A O y u z l 6 1 3 z k A L f g N p n p Y e 6 o T q r r Y 7 1 h B T X r I X h E W 8 y V K Y R R T i k T i i + B A L M l E U E B V l I 6 B g S 5 k I q i t + L 0 9 J p p J T D U m n i p N J O + 7 T V N p H X A l Z R g d W x V T s Q m S u V 6 R 1 x G 3 1 M z a p x n 5 J G Q i 9 I p o v 2 + / h V c 0 V V M L N / G o Y A i R q x o o G 3 Z F J g Z C 6 I M e h T 6 h n h A c y w l 3 y R V z O q y A x E y s j C v R K p y t U b U G H H a L b F c j B q 6 G 9 p 8 w j / v W T A 1 a a g G V 8 s E l S L v h y p i O F 2 M 6 6 j S T I v v n 4 s C s s 3 W t 3 g Y 4 a P k o 0 L 8 4 K g u i H f b o / k F 5 / H f m y p g W E 9 T a I C / R O s p H E 4 7 R t K O 2 6 g i e s s 3 s f B y 4 a h 6 8 9 M p V V C r C Y m r W Y 6 J k V P H Z k h X 1 Z K j + U Q n K f Z P v C T G a S O N S h w K V H S E t r Y k v s m O r o V Z L I 1 R 3 w e 6 o I h S J K Q G i Z V d v P j A h H 0 2 f S q m M 7 4 o h F M W R p i 7 x i L 9 W K B b k 4 d b h D 4 T h l t / Z Z d u r U x o c N K X a z K 1 K X k O l W E F 0 Z H / V + i b M X F u k r Q s 6 m X H d Q I F z s R 5 K + / 7 y U f l a 7 Q E P n p 5 8 6 + C b E Z 0 i i s d B X c 6 Z q a b x 3 X e 3 8 d p L r 1 i r 8 0 s T m 3 J P K i L Y w g 8 G l W S r e l 8 R W y 9 b 0 R E p + f H x b o d I b Z d L 6 h P q C f H K q b w 4 r 8 f 0 k d j i J I / Y P 9 1 q l T f B Y A C i 4 g P p 8 i M x 0 R y i e X a 3 0 v i f H 7 6 H d 3 7 / D i K O M F x M O O V h Z B e O w x i a g d T S D r R K F U P T 8 b 3 V 6 d t h 5 m T / c A + P v 3 G 9 R + F z 6 c U 5 c / i N 0 x U 4 m L z a S l S a e U U x L 8 V U 7 A g 5 v l W D R s g j 5 l 7 T Z a T Q S 9 + j C q s c G / I 7 Z k 3 U f D o W F h c x O B h H P B 5 T w R Y W b G m / 9 5 y W l M s 0 x C S d U J M j d 6 o 6 9 J Q f d w p d n m 2 X S + o T 6 g k w N 1 T B q e 4 D 8 E + M b t k H d L R 3 U 2 n c + P Y 7 X D x z A U O n B m F k T J Q q B a R W d + A N + T B + / v A S p Y f R + 6 N X k c t u h B A Y 8 h W z 0 h U X S C A h l 9 I s 8 p 6 C 3 W u k T g V M N D E F + Z c v O Y 4 9 S l b x 2 x 7 B c 8 o x q n Y N 6 x v r 2 E n t q E K l P p 9 l u p m i + d k B t Y 5 Z N f H F s k c 6 S d H q h T o + X u 8 0 g t 1 A n 1 A n C / o 4 5 8 b T G P f 3 a O 4 d E 7 2 Y O r u b a b z 3 w Q e Y G 5 n D 3 I u z 8 A e P e y 2 9 P / q 6 a B C b R 2 7 6 i D B z K 6 g J e A 9 2 F g 7 t H h T r C U q 7 t R Q g f R Q U g Y M m t r d 3 h F A b O D t 3 x i I T i S b f 0 R z l Y L C a 6 k E F x P J G n B E g 1 8 k C m C T v 1 + t i K h Y s A n Z E l 2 a g o d D H Y 2 A y k X k k m c q P 4 Q T v o c v 0 h F b E h g f w 9 i t v 4 + b q D R j V q o q K H R s 9 c s o m n b X q 2 X u E q n 1 H D f C E Z C J I J m X 6 9 g L h A 0 n M u o Y M R E x O j O 9 r J g 5 a i 6 Z U I X u 5 F b 6 3 M 4 r J 6 C X f 8 3 f i h 7 I d J y O P C A F 2 a Y o + o R 4 D E V 8 Z Z y K P T i n 6 Y s m j 0 n y O C 0 b p W p N P c 7 q B p K Z h R 5 z k 7 a K O 3 Z K G N A k k Q r N j b O P C h f N w + z 3 K h K m z L k q v 5 + R + H f b 9 8 q E H y 2 m X C n m 3 V i R S q T / H i P i p l K A T g q 2 R E s V 6 e Q + 2 X V 3 b 1 R Q / k 8 K e T K b w 5 V d f y 7 5 O f L X S e F Y d V o Y k W g 9 l F 6 u A 7 e i V 2 + a U / 1 b Q K m H J s q P Q J 9 R j I B g t 9 T T Y + t Z s B S V d / I H G 5 1 6 h B l D 5 V / 5 s C n m 8 d j u G P B 7 E v W 4 k A m 7 E h D w D L k Y I 7 R g b G 4 f T 6 U R q e 1 v 9 h p k M v Y y v K M j x 2 6 + t K u 5 K U f y P + y K I X p e J O 1 s H n X K S q t 7 L h E k e u I f d e g V N y F r W h n N h A 0 t p J 6 6 v d + 7 Q q H E 4 / e T 2 n b u I n v 0 P 0 F 1 x u R / r Q q i Z l u W 3 K x m n y s x g O h H r 7 z F n j 7 l 6 r N H I N m e n 4 d N c + M 0 w y 7 e p n + 6 B 1 W r p Y 3 V D n 1 D H B I t c x l R p r 0 e D n O P + x 5 Y r + U F W r y I v r x E h j 7 v D 8 j d N O O 0 O L C w s I R j c r 5 H O C X a 9 Q G U K t O y a L r N C 7 X 4 H 8 M x I V W V d H A D 3 L z z 6 j m g 6 n S S h 6 O N 8 k 3 W D y w S / M 6 T h m c E u J c r k + m q 1 G n Z 3 U n h l 2 s R L U 1 X V s U G u 5 2 b S B U 3 M v g G t j l H p G F 6 a 0 l R E L 1 u 2 W Z q H R U 0 Z T o + Y c E f E Z B U T 8 H d j F T g a 9 0 G t S K 3 9 d V P j d U B v L d + H A h v r 8 m h F N M P J S U q Z F Y L K G u 4 V i n h Q K G G 9 X I H p N R B x u x D u I R z P e u p j Y y M q 8 n d s t D 3 9 A V 9 N 9 d B v n 6 m o 8 D e F L N g h c d Q m / k b T p + F U C W u A V n 3 c B 1 O b T h C 2 c A 2 X R W O w M C a H B l x M h e q i K O w l F y b E d 6 J J 7 C o J l 4 Q k O S E k k 1 0 f V p z 4 X I i Z k 2 2 a a K I X R z V c D N b g Y B Y 7 f 9 t S W 5 F g 9 v 1 b w 5 q a D k 9 i M v V x O G T g w r D c c I d b 7 E f 5 j o G 5 R A U J L o E T e T J P O y P + D 0 s C 0 x r 3 1 b m 6 o Q i J q I p j p u z t Y X s 7 J T 6 D 5 U v Z x U Z R R U w e M Q 0 j J y Y U Q y q 7 0 n M / S L l w d s h A W T r 9 W K C G Y A 8 D q R y A 5 q B p M z e u G V l T E L O R M z a e N G 2 o H U y U v V l w 4 t k x S z u p N C Y 5 V / u K q w y e 7 J Z S K G c q G D s 9 j v f n u w e P / t D j P K d m V n p R T H i v k J m l A z p N O j z h W / 7 1 g r 2 1 0 1 O C o d K g H w 9 s + 0 X R Q h G n C 3 X j g f T q d x H z u e E Q H + l x y U S w u s / a 2 q q Y O l a K D 8 n U T W N t 5 h 3 4 2 4 I H y 9 L T X 1 t 3 Y 0 V 8 i h c m d P H N D J W l z o m I v a D O m b E t i a a K T I 0 s D 8 5 Z O m k y E T T B m m Q i e A 6 u O H k A v H z Z F v K G c e 3 2 t 2 r m N L X L i 1 O H i 8 + o z 7 2 2 u 1 P a V D o N X 8 U i U z u q h n V d f U L 1 A C 5 u / T x r d N t c C I V d Y p 4 V U L P S k I 9 E 0 R A t J I K 9 q 1 W x W i 5 j R V 6 n A q x N B 4 w F n 8 F o 8 F J j z y e D w + l E J p O D J u d p o p 4 V L d q B G 7 c 3 X X h d f I e L o + I f R a t 4 Q U j k c 1 r 3 Q t l q d 8 I P Q Y 6 p p l T E D 3 c s J j U T A w A d B O 4 k w O k d 7 f f E 6 B + j o g R N Q D X 2 J S a h J y j 3 + c Y r e P B g Q f l U U W / N m n X b A K 3 2 N + l b 9 Q i e m z O G m T p l c n q L + G K / n a l g R M z F u V A V t r W v Y A i p + o Q 6 A u M R H d N j O 3 j 2 V A F Z o w q v z y V k s O F s M C h k q W N V t A 1 B 0 i w o H 6 i I i p B o S f 5 u i V / k E c 2 z W t Q w I H 7 O h M + H K X n Z W 1 Q R V + 8 4 C Z g i M I z 0 O V u C F 2 o q O M e N 2 g T w d + I f O e S 0 F C h W B u I c J 6 b 4 q C I n Q s K j w u I U V o b l u 2 U 9 M O S s J u v 1 E g V 8 T D A f s B 3 K p x P t A T H H W i c L D g w M w O / 3 q W V d C X Y W 1 F b K H z p T t h Y o P y 7 k G B z 8 5 b C G S w y C Z 4 a q m B o 1 x L f K 4 s 3 J Q p 9 Q n c A J g x O J D M 4 M G j g T D K g Q d U z M q l a E 3 Q 5 M B K 3 U F J J k R v b j v l 6 n A 9 P y d 8 j r E s 0 m D m x V H t o P J 1 8 K n O v E w U v W o m s F T T 8 O Z r Y G D J o a S J X M a j j g / M t w O A v q 0 4 w j u e i b K C e v C X m v k m Q f P f y m B k g P / P Y k 0 Z U D Q m a 5 h 1 b Q l B 4 f H 8 f X X 3 + j Q u m t e K Q m 7 g F q 4 F p M Z H a y s V h c + h F p v 8 m B 1 c b X f b B O 9 6 u n N E y M 7 O L 8 A B f f e v z + Z r N 0 F 5 n y B j R f 9 w I h J w W W H S 6 L O a l p + / 5 F E y o B l G k 2 D b O I o H B Z B U 8 6 S x W / U z N 2 x S e i e U P y c f 5 S q 8 9 0 J E Q D H m c A + F h o W 8 9 r D 4 3 J l O 2 g h k o M J b C 8 / B C 7 u 2 n k 8 4 X G N y e L w c G Y K g B q + / r B p 3 W v q 4 j 7 W 1 f F L z g Z E + S X B F E o m I v r G B M T a b V Y F k f X J u b Z E T l c P U K v V W D k q v B F A 9 K D / U D C 1 U B V N 7 C w O K 8 q p T K r u i O E V 9 Z 0 D S E X t Z P c 7 9 4 X b V D f 9 0 q e L i A B T 8 i i P Y R D 0 + L l r Y p s t k 8 N a S C T y U L X d a y u r q N Y L O D V V 1 6 G q 8 3 i e F K k 0 x k k k 0 k r b E 4 T p 7 k 0 5 t M C r / T a V 8 f E i 3 X U k K x q i I p Z F x I / x K j V j x x I 7 R W 7 6 X W E w j H R c k 9 O z l 5 w 5 / u 7 S A i Z B g c 7 r B z R A p q A d O P 2 p 0 R 0 E E J G z n o I n T 8 K S v B p h p 2 0 a K l 4 i J i y Q l q V R M x p 8 m 3 j R 5 3 A y O f C w r K Y x x 6 M j n Z e 3 O B x U a 0 a + O M f / 2 T 5 U E 8 b m W b i G q Y S W e R N T R x T O 0 7 5 / Y g w l U c a e E 2 r q M H N x w X H R i q Z M s r O H T m e A 6 v 5 G 4 1 v f j g Y 8 j D T Y s 6 0 + 1 C d o H r x R z x u 5 T + d A K h F V B D h y b l 5 A M p 8 J Y n E R C d h e y E T Q Q K N j Y + q t K R 0 u m 3 B 8 i c E l 8 z 5 3 e / e f P q C E u f H C 5 g I V z E V 8 m L I 7 x H H 9 a B 0 D Y q W W i g d X J 3 9 O K h n b U g 5 7 i H o H p R j u 0 Q T h r B T X m 5 8 + 8 P A 6 X J i c n I C l Y r W U 8 b E U b N v V X L t 4 0 S / u o A E p h Z R U y V O C K 0 T A 4 8 L n 9 e D l 1 5 8 A X / / O w M V T 2 b W t q J Q K C g / 7 a k i 1 E y s i p q 9 C n e X G h B E 0 O P G b C C A r e L x N R X H Q d J e a 2 2 o v J 5 U V Y 9 Y q D H m n V L b f k i w 3 P D f P v p Y f I S j O w P 6 U Y e e O n 0 Q 6 f V V x V V p m k 6 l w p 4 E T U 2 i Q t t P q P 3 4 T J r J w 4 8 L V p O l r 1 x o D H s 8 K d j m 1 6 7 d R C I x + P Q Q 6 u J Q F T O D N T i 7 R Y k E H D t q f j s c 8 C I p P X 5 F z K l e w a T U i r E f 1 X M 7 A h g N X D x R W 7 0 b A s E g X n / j V W x v b x 8 K E e 9 B i N M u j C p E z g i e m G c M s / + Q 8 R N V c 4 / T K 5 4 A a g r 7 E 1 4 j n 8 f F C x e g i X m v 6 7 2 m 5 n d G u V T B / Q c L O H V q A i M j I / j / A d m S C s n r 8 i U 9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 G u i d = " d 5 2 5 9 0 6 2 - 3 e f d - 4 6 d 5 - 9 a 6 2 - 7 b 6 6 2 f b 3 0 9 d e "   R e v = " 2 "   R e v G u i d = " 9 8 6 d b e a b - 5 0 a 3 - 4 1 6 c - a 4 b 4 - 3 9 e 9 a 1 f e f 7 6 0 " 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 N a m e = " A u s t r i a "   V i s i b l e = " t r u e "   D a t a T y p e = " L o n g "   M o d e l Q u e r y N a m e = " ' R a n g e ' [ A u s t r i a ] " & g t ; & l t ; T a b l e 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 N a m e = " A u s t r i a "   V i s i b l e = " t r u e "   D a t a T y p e = " L o n g "   M o d e l Q u e r y N a m e = " ' R a n g e ' [ A u s t r i a ] " & g t ; & l t ; T a b l e 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3 E A 1 2 4 0 1 - F F 4 5 - 4 0 3 6 - B 6 8 8 - 0 8 5 7 1 0 E 7 9 1 7 3 } "   T o u r I d = " c 4 1 4 a 5 a b - 7 c 4 b - 4 2 9 6 - 8 1 d 1 - 3 f 9 9 d 3 6 b 6 2 2 7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2 A A A A N g A b T C 1 p 0 A A E 8 b S U R B V H h e 7 b 1 p d x t X t i W 4 M c 8 D A Y I z K Y o U N V r y I M 9 O p 9 P O X F X r 9 X p r v X 6 r u q p X f + 8 / 0 d / 6 / / S r W v 0 q u / K 9 r H R 6 S s 9 2 W r I k S 9 b A S Z x B k J i H C A Q C f f Y N g A R B g A I l e h S 2 B R M I B G K 4 c f Y 9 w z 3 3 X N t / / S J f R w f U 6 x 0 3 9 / E D Y M i f x v B A D t F K F P W I D q 8 z 2 P i m A + S x 1 A 3 A 5 u Q z A t K b W c T G I o 0 v 9 7 G a v 4 H h w F m 4 T D / g r M u + J r L 5 T Q w 4 J 2 F 6 a r A 5 G j t W 7 I D X V G 9 z 2 j p C 5 j h s X t n f r M N e a + 4 k q N p g y I n z 9 n U E P A N w O e S 4 r a j Z A L t c k P y B H I 7 S U 7 c Z 2 C 4 v o F o r I + 6 e x d 3 b D / D c 8 8 + p 3 Y n d 1 T R i E w O N T w f B 8 9 v s P N g + H n 6 3 C q N S w + m r k 3 I a u e 4 G 3 n v / A 1 x 9 4 Q W E w y F 1 z X V N N v K 3 b h N 3 t 1 0 Y 9 d c Q t N n g Z D v w 2 u Q 6 T W m 8 f C 2 L m l 3 D 9 t 0 s z r 1 w x j p Y C 4 x 8 D b p D w z f f X I f f 7 8 P 4 + D i G h 4 f U d z Y 5 X q 5 i Q 8 g j d 1 q 2 S Z s a + M t f 3 s U h Q v W J 9 O M i K A 9 k d l B H I m C i n r P D F r a E + y j U i y J M I h w 2 l 3 y g E G s i P E I w O O R 9 V b 7 j I f g Y l Y D L Z 5 v 8 l f 0 7 w Z Z 3 o u 4 X h p I 7 J G p F B J I E E 2 G B X B M J U i / a Y A t 0 + D 3 J 6 D F h E 7 L V X T x X Y 7 t A M w o o G b u o y F 9 T i F h f T e D B 5 n 2 8 9 t y r 8 A y 4 1 T 6 m J q T 1 t P y o B d t L K X g D X t h d d n j 8 s r 9 T r r M u 1 1 E z U D N q 1 j a B I Z e o l U s o F P I i 7 M O K M P a y 3 I N 0 G q p N u q A G T W 7 Z g 0 J 9 H Y 7 s M D Y 3 V + E J u z A 2 N t b Y Q w i / u w u / z w + P 1 6 M I 1 A q b 5 k B O u B J m u 5 n y n b R Z u V x u o b m g T 6 Y f H w U h w 7 d r H v V + o e p A U R f h F G G u k y S C u v R + i h w t s I m g 2 4 S I e 4 + L v S T J R L h E o k T I l d b h w + b n b m Q S 8 t V 9 I n h N R U S t x 8 / c P y i / 4 y U I W U T 6 O o P n E C E X a q O u N 7 Y 1 o N d K C L g T c N r d i F f n M H Z u G D X T 3 C M T U d K L + N v f P s G D a 4 u o p P d F s V z f R V 3 O 6 f a 7 E I j 6 4 X Q 7 5 T h y K 3 K P h l Z V Z K r K 3 4 V v l 7 B + b w 0 O u w P Z t Q L y u a I I v l x S w C J T v V b H R u F 2 4 6 g H Q T K x I 9 p e 0 v H N 8 m 0 U q n m M J c a x v r 6 J j z / + R F 3 X 3 Y U V F E s l a Q f r W a i O q u S A T V 5 1 d 0 2 R e V O / I + / 5 B X D n z v f 7 G q p P p p 8 f p q I G 5 u R V k + c l F h D c v o P P y C y J 4 e P v 8 t z 2 T D k R B p K T G q Q p s z T P S F S S h i j L F 7 7 G e 0 H q 4 S 4 G p 2 K N T w 2 0 m I Z H Q k 5 T l + u q i 1 Y 0 j T q q n g I 8 t o D S p i s L a 9 K B F M Q 0 C y s Z L R Z L u H X z N l 5 + 5 S r q Q t x b I s B 2 7 y S u T P r g F G I P D g 6 i X K p g f X k T 4 6 d H 4 P V 6 1 S k y m Q w e P B B T s q r j 7 N w c d k S T + H w + V M w M J h N z 8 I l m a 4 J y L X o N W X 0 d E U 9 D + / D + q b V 5 E f J 3 a 3 M L k W h k 7 / g H o M l 9 C 5 G r w h 6 X V / Z v g S 7 H 2 S 7 d w E j w v H R O L u x k U 7 D 9 C w n V J 9 P P G m 7 R I C T V l f F V 0 Q R F x A L i B z n F Z N F 8 y t 9 R o J D I P q Z e x + b u s i W 0 Q k C / O 6 Y E i r D l p G f 1 y 0 5 d N F Y r a k U T j k C T g c B W 8 S 6 C j i G 4 4 Y X L 7 d s n J 0 G e t X 5 u Q q 6 p X g D + 5 2 d / x s h E A v l s C S 9 d f R F O w 4 V s f R M x x w S q p i 6 u j g c 1 v w 5 H x S 3 + j Y l v b 9 / E + c t n s L q 6 L k I u Z l m h g O n T 0 3 h w f x 7 Z b B Z D Q 0 M 4 L Z / t h l N p 6 i Y M M Q X J E Y c p 6 o k d S D t E + 5 v i X z k 8 1 D B i 3 x J y j U s r i + q Y f n + b X 9 i E H E r L 0 P S U 9 9 T + D a x n H R i L 1 F C r V + G Q H o P k F Z 3 / 6 M b t 4 6 d B R L Q G z R x d L B i x X s R M S c A h v e h K 3 i X v v a j J x u p u 4 / n R 5 B M h s k s n O z Z 5 C h n 7 C r L a B v R c C b l M E h s L q 8 r J t + k 0 W U Q Q a b o U R L D o N 8 n n d l R F S F R w Q f w n I u C K I V 1 9 i K 3 q P e x q y z D z Q H o 9 I 1 p I z E / x W V p h o z Y j 5 J p s k T p O n Z 6 C L 2 7 g N 2 + 8 g Q r S 4 h c 5 E L N P A E J u p 8 e J g l x D W g S 9 H p Q b F Y 2 b z q V h l E z M z s 7 A F D O R v p H H 5 c H c 8 D m 8 / v p r O H N m F g 6 H X L + Q q S Y 3 s J a / g b y e R M 5 Y F e t U T D R p h 9 y W M L k d b m m f k O g P V 4 N M h G j q q a k p v P / + h 4 0 N H S B a y j M g j S F k M s U W b X Z Q 0 Y b F Q D I 1 0 a l f 6 e N n g q y Y Y l V q n g a + X v X g x t o U Q v I g 2 R M 7 A / K i + m r C Y P d s v X X Z f X R v o H u L y D k 2 g K E 8 z I C h A h D W q 6 Y E m N H C r Y 0 t 6 0 f 0 3 3 L S x 4 r J 5 v V 7 s L m Q 3 A t G + F x R 9 Z d w O X w i m E A s G o O j L F q F f l e L r 6 e C G g 2 U x K w r l X O I + 4 d Q F a 3 n 1 i K W V h E / k D 2 7 W a r D I 9 o i H r A u 3 B R V f O n s R X z 6 9 W e 4 d + 8 e x s b H 4 H a 7 U d E q c A 9 a + z A A s X B / Q c y + e V z / 5 g b + + s e / i y m 5 K 5 o 8 i L J R E H K u o B L a Q K 0 i 5 z C l Y 2 i D I d u h i + j z M s X s p Q Y M h y O o l C v W D i 1 4 7 7 7 0 U I 3 7 s Z n 0 F 6 X d e K P S 1 v 6 G 7 9 Q E A x e 2 f / k 8 1 2 i G P n 4 J c E u v P y u 9 / b j 4 V k 0 w 6 q d M P 5 K v 7 S H L Y 5 b H b 0 I X g f Q o m 4 X h 8 S T 8 r o g 4 + p 6 O 4 e k D o H Q 0 v l 7 L 3 1 T H i v t O w + c M W x t b / S / h 1 V 6 A Q 1 A s F r G 7 k 0 b M N Y h a y A + f T R e / p y y m V V g 5 8 j z e p O d 5 5 e D b R W O a Q v I 9 y H E N t 4 7 v 7 9 x F c n s b A 9 G o E L O M c 2 f n 8 N G n f 8 X / + o / / W U X a G M 1 L F u 8 j v + k Q T T M p 9 2 g F e B S k P T T k 4 R G i t Y O a j 8 h n C 1 h Y X s C Z 2 T O i 8 W u I i i 9 F 3 N u u w V H 1 Y n Z Y C N l y T 5 p c l 8 2 d R 0 F P I W Y 7 L d c o W r Z F L f U J 9 Q v E o P T u z 4 1 z s K U F L Y J / E N Z G 5 T + F x S A y 0 k i X V 2 R 3 6 7 E 7 k 8 M Y m R 1 R 7 w l l B t L 0 a o D R O 9 t + Y A 5 a r Q S H 3 Q m H 4 Y a N G t E Q a Q o 1 9 m 8 Q i q Q z z R q + n f 8 Y E f c Y p k f P w C G a l K b g a v U 6 Y r 5 T S G X i m I q a q D s t w a 4 W a n A F L c m l G W c T D b K u 3 0 T M O 4 l U O o V s L o v B a A L x 6 C h 2 5 f p H Q t a 4 E a + v 7 q x h s 3 R H N J I D a w 9 y o i n q G B + f Q D A Y F N P Q C Y / h h d v j h l E z 4 B I T c 7 e 4 g 9 u 3 7 2 B 6 + p Q i 6 3 P n n 0 e x U E S + l E N O t O m 5 c 2 f V s T u 2 K Y M U L X 4 U p L 2 y 4 p N G m l q s T 6 h f J v z i D 7 w + 3 W K i 0 I + h 6 X U I I h G a a C l 5 y s 0 A R r J 0 X 4 W 1 6 Q u M + S / D 5 m i T m r a o n 5 m x w U 5 / Q Y 1 7 y W d x U + y t / n t T 8 B q R Q B 5 7 Y e s 6 y m U d s x M X Y G Y T 8 E U M l M w k S j X R W E I S r 4 O R P t m f P 5 e L o 0 A H P W J H y n 3 R r / v 3 v / w J 0 5 e j m B t 7 E U s L 0 g E E d + R 4 G g Y T A x g L P q N + R 9 8 t Y 1 s T Y R 7 Z C w y 0 o i w m X F n b w Q d / + x S X n p t B a l m H y + 1 C O p 3 B O + / 8 F i 6 X 1 V N Q w + 8 K a e + t 3 F N k 2 l j Z w k A i i r G x U f V 9 O 1 J F h 3 R q V l u r Q I R 0 K l V l b l f 7 h P o l w y M 9 4 7 N j O s J N n 4 V P s s A B G P k r v a g i E S N 6 j Z g D x 7 c o s J T j n L a J k H v I G g h 1 W I K 9 B 9 l m E 6 H h e E 5 d O K v k 9 K C s K p h 5 o S S 3 i 9 m j z M Y G o V b z 3 6 K q G 7 j + 6 Z L 8 O I F L l 2 Z Q 0 y u Y E O 3 i T d C / C 2 A l 9 y 0 S / l n U S n a 8 + / k f c f H M F Z y e m h P z y a l C 7 h + + 9 z F m z 0 7 j 7 t 2 7 m J o d w 6 1 v 7 u G 3 / / C s 3 L N o H b k H U z R Y o B a X 8 9 W R 0 V Y R d A 1 h u / x g j 2 w E B 6 m T B f G l G L z x b W I i / I z 4 Q W J a G k I C t 1 w 7 x 5 P E h K 4 5 q / j z n / + C t 9 5 6 E 4 G A O K Y C + n L f 3 7 0 n W m z q U P S P H U x K 2 m x I N P O f / v T v 8 H s C c o 2 n U S 5 m + 4 T 6 p Y N c o D t w W v y q m X i L A y 6 E E I m T N 2 3 a h + B m + Z 2 W 0 + C G z y J E w 0 9 Q / h g j W g 3 Y R F v V q a 1 E S l T G B L X c 4 a C g + p 4 m H f e t i 8 D e 2 f w U 2 U U X Y g N R n H v m L P L 5 v D K v Z i d n Z F + L 2 C R 1 w J n A + / / + E d 5 6 8 z e 4 d v c 6 3 A O z O B 1 w Y X 7 j A S 5 c f g F O R 1 m 0 j 4 7 d 3 W 2 M x E 9 j v X h T C O l X Z t 0 Q z q m o I F H U d + F 1 C d n E P m U k z t 6 8 o a o d 2 V I a h m E g H h c C E r w 9 D l i 3 h N w Z j r f V 7 A j H R E u 2 o F K p 4 N q 1 6 3 j u u W f V W F c T 3 9 x N o Z i 8 i 2 e e u Y S B S H Q v v N c n 1 K 8 E j P r 9 f q 5 s f a C w H B i H O U w q M 2 e H V i + K K b Y v J B 1 B 4 R N h a f p c N B N B 3 r Z q L H 7 F U z R P K e + p H X V d g 0 e X 4 w d E K w o x F / M 3 s b V U x E v P X c V 6 a h 0 7 O 7 s q i M B B 1 U Q s h p K e w 5 2 t O P T l T z E + M 4 X o c F i I U U C h m l K H H R K N t l 1 a x H j o s v p M P 6 u Z p d A K n i s r 2 i I U C 0 q 7 y M V I J / H F 1 1 / g 6 s t C U J 8 Q j X 5 Q U 6 v X O D Z V x 3 p y H f f m F / D O 7 3 + D 1 V s b m H h m 3 9 y j W c e A x Y 2 b t 2 B U x a y T Y 0 Y D U a x s p / C 7 N 1 + G 3 W 5 X 6 U 6 m m N x 9 Q v 0 K 4 B H y a E K i P 5 y 1 C G X L i d k U b h l r a R B K j T m J r W 9 W R c D F f d h 8 m M T o 3 J D 0 6 K Y a u K U m C L u H x a w K w e M Q 0 0 c k I 1 1 e x 4 B v T E w z U / y E C p x O N 1 z y M n W R R b 0 G t / g h F D i a a Y p T 4 Y N + X K a y j q j X y l B Y S y 4 i t 6 F j 4 e E i 3 n j z N R V R Y / 4 b B 2 + b / t T G t i Y m V A U f f / A Z r r 5 z C i P B C 6 i a Z T U M 8 P W K G y 9 O 6 k K w H T x M l 3 E p d M o K 2 b e B v p X a n h P y y P W 8 9 8 C L q Q E D d x 9 s 4 X K 4 j K k L E 2 q / r a 0 t N c Z F f P T R x 3 j 9 9 V d F + U p P I W b y a s a B i Z C Q j u N 7 X c D 0 s A 8 / + x B v v v m G G h d T p n K f U L 8 O v D l T U T 4 V U V c Z E T R 7 1 E f Z Y E N d F 9 0 i 5 h H 9 G 4 I D t V 5 t E N 6 w F w V 9 B 1 l 9 T W 0 n K N z j w c v Y y t 0 T Z V d G u H Q a h c D D v U H N 8 d C V P R + r C S 0 v 2 o i R i p Z t 2 Z Q d e c + 1 v d + U S k V 8 8 O l 7 e P n y a w j G P S q r v i 4 + F K + L k T 2 H z a n M x s 3 q P X j S Q 4 h O h S 2 n v + h E 2 c z B L k R 3 + + k b m v j r f T / + M F p F x Z e R 4 x w 0 0 5 A X 4 R Y i Z K V H + H r N o 7 Q l U d M L u D S Y Q X 5 7 R 8 5 X w 0 5 6 B / 6 o A 7 m U p k y 3 3 f U 0 L j w v Z m Q D G 6 L F h 8 Q 0 d d A 0 b L Z l K x r a + 4 M P P 8 G b v 3 l V f F F H n 1 C P C w o r 8 + t + T v C K p v r N 6 Y p I t w g U s 6 0 F z J F j j 0 s z h V q o a l q R Q Z f d g + H A e W z e S y I 2 G 1 S R P 4 K + R w y n 4 Q 3 6 1 R Q Q p 9 0 l + 1 1 A O r + G E n b U P g O e C Q T c c Z S T F X g H P V h d X s T Q w B Q 8 U X G u 2 E s z Y 1 0 0 x E b h e w y a M 3 D 5 R B 0 2 Q u 8 P s 9 d x / b M F n H 9 u D P 6 A T 7 T A s / t j U G J + 2 U t O V F 0 l a H o R O + s F O I J V R O M R u N 0 c t E 0 j 5 B K N I h 2 E W Z Z 9 T Y 4 J W c J e d 9 R U 2 p X N K d v k 8 7 u L L e N R L X h 9 I o N C P o f B x C D m l 3 S c G h I N a z P k v u 1 w i H 5 i n 6 D r u v i l d a U 5 c 9 k c d k o 2 Z F Z W M T s n 9 x 0 O i D a y K 9 / K p c t N i T l L 7 f R v / / a u 3 K N 0 C H 1 C / T o Q 9 p h 4 + Z S G D 8 W 8 + d 2 0 h n p D W 1 m w u t f t 0 g P 4 n Q O K D K 0 o 5 U o q 6 8 J W c q H i E a F 1 D 6 k s b Y a i C Z L M n R 6 F b T A v Q p 0 V j R D G o O 8 0 z I r 4 H t U b s o c N I 3 X x T 1 r M T E Y H 1 6 r f Y r J + V Z m f d R H 2 N Y 3 7 C t 8 r G o q b P l y 5 b P l C y u f j V B N a f Y x E + k S 7 a O s o V / M I u g c R 0 o e x a b s t x J 7 D T n k Z M d + U n N E u 5 u Q G B m r j o i k t f 4 i m X r U m Z m n Q J b 6 Y C 2 t Z 6 V j a Q L K 9 c 6 a i / n 6 8 4 J E O R v w h 8 a e e n + C A F n d g g C K n x t H W 1 t a x s b E l J t 3 r i j S Z n R w y + T S 8 g R A W 7 i 6 K j 5 e A n s o i W d H x m y s X V V Z 8 n 1 C / E g T F O X 9 V i G S I g B j S 2 X u F U K Y 4 4 3 a V U S 5 S c g Q y 6 1 l E 2 y Y p N k 1 D g l M w B u o z c A f c W C v c w J D / L N w O n 2 g U k U E h A o V T M + z i d 4 k o y X t G + d b L N x E p z y C Q C C j t S G n V 8 l V 8 f e s T M b X S e O 2 Z 3 y I x N S i 9 / z I C l R G Y A Q 0 O p w M V I w d / d R A u I Q X N P Y b E o 6 I R b Y w M M h O E 0 i p a i W N d J F 3 E e Q b l W k 2 0 s x M O s y o + n m h J y x 1 T a V s f z h / W V D S N 3 5 z R c H 3 N L e e T Q 8 o x d b n + t 0 4 z c 1 a u 0 y j g 5 v V 7 e P H F F 5 D L 5 V S i M U 9 c r O 7 C V Y 7 A 5 X K p 4 Q i z L O 3 b m L / 2 8 S d f Y n g o 1 i f U r w U D 4 l t c n b C y J z 5 a 8 O K 3 Q 1 X l R 1 m + P g V a / k / T y m c 0 B H w f R r E m G u p g b 0 5 t p t W K 6 j 3 N s s J O U f w e a 4 y G M A u i I 4 J 1 I b C u C K f A s L l c w p r 9 m v o 4 6 X 4 e K X N e t A C J r i l N d + u T T b z 0 0 l W E o t a x + N u d j T T i I o x q S g W v V z R W r S b k M J k n S B t S 7 W q B O X i E d C D J g l 1 l j b R m T t U K D j E T 9 / 2 4 k h z r 0 w 7 m H 4 c b 7 H I + k i 4 h n Y 4 m x D o z t I m Y J w a 9 X E V K W 8 L y n R 2 8 8 q o V x W u C J r S t N Y J K P u 1 / 3 f q 2 j 1 8 y R J Q b 7 4 D f z l S w P P 9 Q T S B s 2 W w R r I 1 M h K v m E Y E / m E S a 8 J / B i P h Y A T E R C f o N r e A 8 r F R p E a n y g j K 9 a B 4 y z p f 2 L D f 2 E K 1 V L S H m n U L N t E x B B j X e / g 9 v q j G j P / / P P 8 s 1 W w N a t o E C 7 L z W 5 i l E Y J 0 2 I R N n w r Z f L s P k f I k P x Y C B X U x E + m x N 2 N u i f p 3 I R H A 6 T D P x O C X E z E l n c O 3 h m N z P q p r Y O B a d w 8 u v v I R 7 9 + 7 D M P b b R p G p p U 3 b G d T X U L 8 S n I r v Y D b m Q b a 6 h t K C G / H R O L y R 5 m D R Y R K 1 g h H A 9 c o N u B x e D I m f 0 g 2 G L p q s k d 3 O H L q q o 4 x k 6 Z 4 c 3 Y Z B / w w 8 Z m h v / C u n b z U G b u M Y 8 I 2 r A E c r l u c 3 4 U Y A L z 3 3 G 2 s D y U M / q g V m 0 R S r s g Z X o C 1 N o 8 O + E F L Q 9 1 J p U y 0 a i n U f v n z Y m V S d w O R j a r 2 L I 0 I i a R e a l 9 9 8 c w 0 X L 1 4 4 M A F R R U 0 Z E G l D G 7 / 6 + K V i p x D C d u U h M q t i p k 2 k F J l Y L 6 I n u G u o 2 0 w Y n E 6 R F l 2 X 6 y w W u W R O 9 c 4 s X m I 6 a 4 p M B A d a m d F d Z X C h A Y 5 n 0 V S M 2 j j m Y 1 P v x 4 K X 1 P a x w G V s L 5 f x / K V X r J 0 J E o S p S y 2 w B + x w i b a g L 9 U K p g U x S / 4 A 6 C v S h / O Y s B m c 6 2 X d e 9 h b h 6 / V R H s E O A t 3 P e f A 3 1 f c e J A z 1 I D u C y 8 8 j y + + + K q x h w W S y Z S m Z t z G y N P u s 9 A n 1 K 8 E Y X 8 B P t s I X I O G G q e h R q i H x N R i 3 Q j O c 2 L y Z l d Y 3 5 k i H f Y B E c i G o 0 0 t p N K U B K v Z m 6 p C 0 V r + F r b r 9 7 B R v K W 2 M y K 4 p w E b J l Q r b C 3 K w W 5 z I u w Z U W N e Z 5 6 P Y y 3 z o P F N A 8 x e k E s 2 O V 9 J N M 7 S i g P v 3 v f i r / d 9 + G z R j c 0 t J 2 q a + E w u 0 Q 5 y X / T L 1 g q 3 l C n Z R C X P C C f n e l l m J r X M G 2 O 6 m L r W x 1 5 A L Z U R T T c T c A r B L G I y z 2 9 + f l 5 l d z R h Z 2 R U / n O G G j S S + 3 f 8 l / / z / / q / r U 9 9 / J I x F B S / R 1 7 l V S F P 0 A o m 0 O w K e 4 Z V R I r B C T X d o k M X S q H Q a x X E / a c O Z G w z E 4 C E Y M T P 2 P S h 7 N k S H 1 w I K 9 q M 5 c l 8 t R g K 9 a Q i i f U D G + w H w v U C C j L 5 y S h d Q 6 g Z o e N g 6 W 5 m B 3 / / 6 h o y 2 g r K J R P r y W U M J U Z R c 1 T k O x d u F x r B D g H D 2 0 l N S J Z 1 C Z G A Q b G + k p X 7 q h M I u R P C e 1 E V t j p q 7 q L c g x c 6 8 j A Y 2 G A m h 9 z 3 Z L S C U k F D q f 5 o 8 6 8 m 1 + p 1 m p i X c 7 E q V V C u u 1 h P Y W R w A k 6 n A 7 f v 3 M H w k F V O T E 1 X k e O z f e W 2 + h r q 1 4 J B M Y 9 I B i O 0 3 4 O 2 T 2 f Y G 5 t i J k G r 3 I u A x r 3 T K r 2 n C e b 6 N Q v A 0 J w b H I 7 v j U v x x 1 V 7 C U X n F s Z t + 3 X 2 H N Q w h Y P R Q g W S u b g v a n 7 X A M a D z + D 0 2 D n 8 4 Z 0 / 4 M q Z 1 6 E 7 k t h Y S a m J f 0 6 b D 9 e z 3 Q X / Y d q J v y y 5 c W v 9 O U T q Z 6 G L 7 e U U 5 t t r b n g d A 9 Y s Y F s Y 6 c o y N K O o k l 7 t T h u 0 n e v 4 w 1 w F b w / t B x m 6 o W L Y 1 c D 9 7 S 0 X 3 h M f r M g Z y X J 7 n D 3 8 z K V L K l V p Y Z s 9 h d w b Q + i 7 c g 6 7 E K s f l P h 1 g H l 8 u W Q e 4 S E r D U e v F e G u h s W M a p p D D f X Q D j G J t l a 2 M T w 7 2 N g g o J y I / N O U W h e T q g l j y w / n s G g X I a r P G V H E c D v 8 q H M a R 0 i 0 Y F 7 M y 5 D 4 N 5 r 4 d L V 5 V G o F I a l X Z W e M O 6 / A c F e w I 3 4 e U 4 w 4 j b 4 u x + f Y z m j g P N Z 3 l 2 C r B D A 5 N I W c k P m L 3 R 7 9 P 8 F b I z n U v A U R b I c Q K S K q W c g Q q C k S l a o Z e I w g H L 7 D x 9 v Y d u G 7 d I c O o A v O C x G j 4 q O V y g 7 E P V U U q j n M L y z g / P l z 1 h Q P a b c + o X 4 F I F V + L 4 S i I L f 6 L I o Y / F J x q Q u h B L a s E / W I o f y P c q G M g d H 9 + h G t A 7 y E Y 2 M Y o 2 f 3 Z / g q 0 J R k Q C F Y w 2 b x j h o o 9 d i C K J m W t q R J 6 T R 9 S q s 1 Q a K R s M x i T 7 j O Y C M T w r X V H A K h / X P 3 C q f d w G / j N V X / o n V 2 8 f 4 U F m k K a t y 2 I q L 0 L R n I W E 7 a 8 C D / a F O w C Z d d N K D w k 8 V z X h / X 8 e 1 3 f 8 e z z 1 6 B 0 9 H P l D g W R s I 1 s a l N T A 8 Y 2 B K z 6 b 7 0 c J U j n f 0 f B 4 x i / U Y E q h 7 u Y M r s h Z i P v s 5 a p g 5 H d H + f 7 d I 8 N N E w 7 W C 0 b u H v y 6 q I y + j s i J o q g Y i p t N F O e R G D + j l 4 P Z y v J K f 2 G S o j n W W 7 a C 6 S W D u l R S R a Q v O l d B k l M S m v b 7 a F x o + J 1 6 Y 1 B D q E s R V 4 j T 4 T t b z w R / x M T k Q c 9 M + q 6 2 k i J 2 b k l 9 u 9 a 0 U O y 9 H P K u p 2 z M Q N 2 D e X 4 R v s E 6 p n N K d G t K K Q L k I r 1 6 C L 0 L B M M P s / p v 3 E B 5 z I 7 G r w e a V n d j u x J s 6 t P + D C i v S C e j O r 4 A T x x p S c S 4 j e L M q o X v K W Y C D C 8 p 2 O I J Q h v T U z A B p l s c Q j Q F b N 6 E 1 g s / C 9 + s w I n V e k M e I d x 9 q N L U w 9 M 4 6 a n O + D V T c G R A u E P X f h c O h w O T V E H Z O 4 l R z F 2 Y E y a r u 7 G B o c V o E M c X T k 2 u S v s E 2 V H v P X c H O 7 j M 3 c 8 b V S J z w / W M V A r C K 3 3 u Y 7 q q C B 1 S b N 4 q A s f 2 Z v V F c x C 8 x 4 N 3 F d f K U d a q 1 H o D 0 x m r 8 I i f 8 4 1 p 8 P 1 R 1 s J D Y M e 6 J X R G D 5 q W D c w 6 B v R h r U g d 3 V D F w e F 0 K J / X S c T l i + v g a n 1 4 H x 8 5 a Z V K 1 I b + a w I b V R w H Z O Z C o R U 2 F e 2 + Y 2 b H o Z w W h Q C T B z z D a r U R R c I Z V B v p h d w s r O e X W M J j L b q / j 9 d A D u a F 3 I K 0 5 5 a z a D 9 J y q 1 H K g E T 4 + g l A P v 1 3 D 1 L P j 6 o a b R V o M 6 C p b g a D Z 5 3 G E k P D P y A 3 I B i H S d y K E G 7 n D P b p d i M N 2 Y / I q x 4 9 m a 6 s Y G Q n L N b r k O 9 k m k m g r i o k Z M l C S 4 3 y 2 3 L u p 1 Q s Y d O h 0 q 4 x Y p n Q T E W G D U 8 6 b 9 N z G i O + 8 0 q A c u 2 o G c N 6 / 7 1 F R v l 5 B c r F + Y k 6 0 I E n W J 1 Q b m L b F R N O X F Y k s s P e u 1 n R s P d h G K B 5 U M 0 m b G q A T m A P H 0 D B 7 + K y w J p I I q / E S s e L l Y T U F n A O i z y j B Y 0 H 9 3 J q G o V M H s 8 C J 0 p a G 5 L q c d 8 5 E P D i l S m d R A 2 3 O b 6 K W K K K c r s s 1 O x C J h B G L d V j J g g q B A s y c u P a Q t n x M L q Y w N N M S k G h C E V K 0 G / P r 1 H w g e c k h H h Y W c C 9 5 s b F T 7 4 i 6 d L w 4 V B c S r k L 3 F 3 B / 6 9 n G N y e L F w d 1 R D m F v x M n 6 O c x E k m 3 i r E I e W v a D K w X v l N R R 5 t 0 l J w F z A j i 4 6 J P q B b Q 7 n 9 r t i x O b m N D E 8 w z Y 9 H 9 B j L r e U T H D k 5 q 2 y h + j 4 T 3 N D Z L d x t b 5 N k 5 w k I q z o D 1 I V l 8 I M c X S s l D 0 8 0 y T N N Q h C p o O 8 h W N x D H H L z B z r 1 1 q r i k Z s p G M L Y X d E g u C R G m L S K 8 9 9 6 H + P 7 e X f w f / / t / Q T Q a V f f B T G x G u A a 8 U 3 J O p 5 U d T l 6 w 7 J d 8 z 4 f O A e C 1 y r d y v 8 z l 0 z E a u C A a u b M v w y x w o 1 T F 5 5 u i y Z 4 Q D n s V N f P J f C b 6 s g W a u F 3 w h 7 O V v e h j K 0 i Y m k u T d n B Z B W Y E G W 1 D 7 r + s s s y H 3 R d R L v j w x U 7 v 0 b 9 W 9 A n V h u F Q D Z d H m S L Q A N N 3 m H H Q h l x S t J C u Y X A i p q Q z J Q 5 5 R b x e p t e Q N A w P Y z u M + K T l H z C R N O 6 f F l m W X l 9 M o b X C T S F c S J z j 0 y q 7 2 e 1 z I V l 6 g C H / w X W K S L j M f A X D s 0 M o 1 n d Q r G 6 r 7 U z 3 W b + f x N j c E K r V K v L 5 g h r D Y U G R b C 6 P i 6 8 M I R w J q o l w z E H z O 6 M q c B D 3 T a v p 7 a o O H V Z h c O J S A 9 z O p N h u 2 M m t 4 d r m b O P T T 4 / x S O 3 A n K e w V 3 x a I Y p m W B r G 5 y r j 1 V P G g U 6 C Q S R 3 T f w n L q P D P r L B S V o O G 6 K p E p 5 Z e N w B 5 F M m v t g 9 2 p z v h D 6 h 2 j A i h M p L z / c a a 9 6 J y c M J r k w x O Z S M 2 Q B 9 q V J E y C O Y C F 1 R f / f Q i C 6 1 g 5 q B m Q N 6 v a g G T Z M L 4 r j P D E i v X c N W 6 Z 6 Q U n r J a l a Z c v x + + / 4 u E n M x p N e z y u a v D m 4 i 6 p 1 Q 1 V s r O R 3 e 8 E E T J V 3 Y x D c 3 v 0 S V Y X T d C 3 e k i v F T C Z W X F n Y P i u C N 4 t 1 3 3 4 c v 4 I Z W z 2 H u k m g + U W u B o B 9 T k e c b R + k A a Y 9 u M 2 F / L N B n m Y x W M Z e w w u H v 3 u u w Y k Y L 4 u 4 a n p / e j 3 5 q Q i h V K o B 1 J z y G V f 6 s g a 3 S f d R W A j D H t l U 0 k 9 N d P l x 3 i U X R 2 K E H 9 A n V h g E h g E P I M z d o I M B p A m x v a a G q C L L L c 9 g M o I A v 3 1 r D z A t T Q h Q W 0 E + r c Z y 9 B y V C e L A C U W d w T C Q j D j w z s 4 m c t o W 8 n o J r e x S J q Z i a 4 p 0 R M 4 5 F I l t R F 9 L a O p C W Y B I p r 4 O F U G 4 v f 4 n B w G l s J J f h j d Z h V G t 4 9 u z r y J d T W N t a Q T K 5 L d e u Y W x 4 A s 9 f f Q 4 7 1 X u K Z J Y W n V H H o 2 P / 1 x M O I h w X r 0 0 n k d Y W V W c S d A 3 i 1 k Y U 6 X J 3 8 5 F P g b l 5 c T E R z 8 s z t T e K f R K H 5 j b J 2 0 o t J 1 b A D g L 2 Q Z S l s x n w j i O Z c u J G j w P N f U K 1 g Q 8 g I I 3 / 6 r i u w s 0 N W m B 7 a Q e J 6 c N B g 0 4 o p s s I D F h p P N W y A V e H U f p u U C F e n j f r Q l 0 0 i w L T e U g a h s P b c L j C U X f Q 1 G x W F + K k P 8 v 8 N F X W e D a b h 0 c f x l d f f S N m r A f 5 X E k 0 l 5 U p f m H 8 V e T E j N x a T G G 7 u I O k 8 z w i 8 b b B 3 R 8 J 5 0 e / k f / v a x y 3 P Y g b a 5 c a n x 6 N Z x w b G J l t C d 4 w E u o 0 h E s m j L T 4 U 6 5 l 6 C g i 4 B h A s b a L i G j z k M v K 2 1 v d c O F 7 p m 0 d g e 5 e 3 V M K i i z L H L N 4 Z J N M 9 H E q R e 3 w l I E u I J m 2 5 q 1 a c j a O v f Q I X Z z + 7 Z U d q 2 C k k K l Z C 0 / N 7 2 m S S a 6 r n p G H 2 l R K 0 s M y z e g o k D T s d Z t k I l i k h b N l X Q 7 r 7 + n E s 4 j H B / G / / e d / x p U r V 1 D K 1 T D o n l O B i v c / + B C f f / 4 l p s 6 O 4 / X X X 8 J M e 1 3 1 H x H s B K w M d 2 o e P 4 Y C s 2 q 6 f 6 + 4 V R t F W Y j T b D 8 1 4 F y R T q l s g x H O I u S P K d M 9 I i Y 1 z b 6 8 t r 3 3 H C Z G q / j 9 m Q r e l v s f c O u 4 P H 5 T C P 6 F e j X R 1 1 A d Q B v 7 J V 9 B l c l K r q Q Q G Q + q G n K r t z c x c f F w z 8 y A B I u W t G N 3 L Q t / x N s 1 e t e K 5 N I u / G E f f O I P s b Z C 2 c h h p 7 x 0 2 C 9 r g g I h 2 k z X y 0 h h X g U T S J J 2 c J U I R v t 0 s 6 S q H H X a p w l G + k r V t I r 6 u e 1 + O B 2 W b 5 a u r K r V / z i O R H w 0 7 x E S 9 9 5 R n D R + d 0 a T a 7 q v h i d I s P t b L 8 m 1 H + 9 6 u P c b C Q O 5 z B b 8 X j 8 C v h B s U U O 1 l Y Y M Q o 5 R b B a / b w S Z O l g Y 0 v 4 l 0 W D U 9 H k t i + 8 3 r S T h v o b q g F c m 8 v j 8 u 8 / x 6 Z e f I l V J 4 s N P / q o c + v E L w + L o W + Y V e y 1 G y k r F M m q M X + h V 1 M Q v a Z 0 M 5 4 / 4 s P O Q 3 W F 3 c M R + 8 0 E S Q 9 M x B G M + V V 2 H v S Z 9 B P b E N X l g B M d K m j U e F O T J c a F o t 9 s P v y u q S o R 1 A q s G D Q X O K G I e R S a C m o r T P X i 8 J p m I A e m t 7 Y z F M w 4 g r 5 e m k t Y X P x G u r T q l A 7 O i j Z b 2 O D 6 5 + a u P t 5 1 w D i U Q H P V h w / m t 1 e 7 a A A a c 0 6 p T o Y b q 1 q 5 s f 5 8 j J h 3 N q L T N f o G b v o Z q Q 6 m Y g 2 3 t L 3 j n 7 b f h 8 t j w / e p X 0 s B T a u 4 O C 9 R H m L x Z s s M d c e K 7 h 1 + g U h C T q 6 q p R M + X 3 r i E w f A o A q 6 4 C t W S W w + + X M S Z l 6 e V g 9 + O z G Y O g a g P L m / D q W 7 I R s X I q z w 6 h t / z + r Z V z d U R V F P U D 0 F + Y 8 u 7 s O t e U g 7 0 0 T i + 4 B 0 A p 2 A 0 S n b 9 9 b 5 X 3 d 9 P A c Z 7 X p 7 U 4 H b l x f + b x 9 r u S y o y + 7 j g K p F v z V o d F 1 e F Z / 6 j X y N R y B r r f n e N B Q T s C X i 4 0 l w b u C q k 6 a 7 h x r q r T 6 h 2 6 F o R / / F i H c 6 K R 6 X t r G T u Y m N j F W P x U w h J 7 7 2 + v o Z q 1 c D I y A g i s Y A q v l j Q M l h 8 s I w r c 6 8 j F A p h q 3 Q X M d c 5 L C 7 k c f 5 8 B J v 3 U x g + E z 9 A K q 5 O Q T J w v a J O Y M + r V t + T 3 x i 1 k v g J B 8 t 8 H U K J g Q t R H 0 d y 5 v i E I r l p 0 o 4 E z s F Z 8 o n K M / H J o g d l R i 9 / Q j C b 5 e p k X t U 9 L 2 l T q g 7 f k 2 J I f N X z i a I q L 0 3 k z B V 4 6 l H Y q + J r e j 2 q c 2 N N w k 6 a X p W 5 F q b 3 C d U B T I S 1 l 5 0 q W 5 p g 7 e + m / 9 A R 0 o K f f P q 5 K p B 4 6 t w c q t 6 z Y j L Z k N C T G J 6 y B n b X 7 2 5 h 7 J x V R 7 u U r Y h f 5 T 6 8 j E w H s H B j R 8 0 k Y G S K d e 0 4 O L y H i h 1 b q 0 l E R 8 P w B A 6 O T x 2 H U N V a G Z p Z V K F p s 2 p i t 7 Q q L t s o b m 0 e 7 q F / S j w 3 s Y 6 V 9 A h 2 W i Y w P i l m o 4 t Y y p 3 G h a E K 7 i b d e O O 0 B m f V D t O j K 5 O e p q G 7 U f u d s + / t V a t S L t E n V A e o z H I x 7 1 S 5 q h 7 B F c h 1 o 4 z / + q / / D 5 7 / z e 8 Q C 8 4 J i 9 b g D X j F Y T Z U w C G 9 l k V k J I x A x K t W 9 O u E Z m V W O t v H R X G n j K o h 5 5 L j u 8 W M V I t R t 9 y D M t E 4 7 i L / V A E X m 1 A y e L h O X x P 0 F z f n t z B 5 b h w f L n n 2 y m 4 9 j f j 9 2 Q q Y M M 9 A U L a + K o p a T E K v P K W 2 t j s 5 W v / K o O o v t G C 7 t N R 4 1 x l s 1 3 / 7 6 3 / H 7 9 9 5 G 8 + M n 8 Z Y h F n l d s S m I h i a j s M I p O F w S i 9 X M 7 q S i a g X 3 M c m U 3 G 3 j K J o v U D c J 7 6 b + H c N n 0 w t T u 0 0 9 1 4 k U 1 6 T Y 8 s / V R 4 5 V L M q s u Z F D L j A A J e a b 6 J g l + u 0 i a k 6 j n f n v T 9 r M o U 8 J t 4 + Q 0 1 + g r q B h 2 p 5 / f W u W A n S T L V i H d H q l C o U s 5 b + D l m t s e B 3 A 3 1 C d Y L I H o t C N s E 2 T f i n 1 f u S b l P 5 Y E 3 Q B L i + 8 B H + + 1 / + B Q P T v 4 W n k V V A 0 F Q k q B m y 9 2 0 Y u z A M Q 9 s / b i u 4 A k a 6 s o b M V k 5 9 N l u y 0 t v B d K f 1 e 0 l s 3 N v G 1 s I O A j G f 0 n o r N 9 e 7 T i f h R L g v l 1 3 w t 2 Q G 0 H T Z r j w Q i Z T r 5 D I 0 J I 2 Y T l q l i L X 6 A q 6 v e f H R 0 t G p P T 8 1 E u L 3 v H J K l 4 4 E e G u G g 9 U 9 o E G S I 1 8 d 8 L d 5 4 I O k V 9 q M i x W I 6 V e y i V + 1 J c / X e s 5 E 3 + T r g P P m Q 4 S n h 0 U I b e I L 0 Z y z q e w J j k / x N Z 9 y q j a f i p S x k r y H 3 f w m n j n 9 K n y e A L L M E R M G R f 0 m 0 i s 5 R C f C K n Q + e G p / d H 5 3 J Y N Y I 2 m 2 C Y 7 1 u O 3 y + 1 w K D l 9 d 1 W E g r I T V / Y T U 7 H Y B E Z Y 3 6 o D V 2 + u Y u G i t x d Q J p m i j l t S 1 g x D h M H Q H r m U c y P Y w y e 6 n A q + s K b B 8 / / a c + L s t l 5 s t 2 / H V y q P H / b q R p h d w g e q s + K o k 8 R t T R d R Q x u 4 a y 0 k n + o T q h D + M S M 9 t r 6 u a 1 x Y 6 N 9 F 7 X / w J P r 8 L I + N x n B p 4 V h 7 s Q V O O g Y j h m U E 4 X I d N P G a G t 9 b M Z h 0 9 D i A a S 2 H Y T + 1 X L r L m 6 d i R K i + h P O / B Z M v K e u 3 Y u G 8 t o N Y d T c n j / T T e y 9 u N b S e + y / S e H v V T o 9 P s 6 V Z w E Q A u L H 0 k T l D q X 5 / Z k A 5 x R U V i + y Z f G 8 I + U / k V + 2 Q i K H y H X z O T p 9 U U i V h g X J G B 2 0 z x Q z b F F F P J t E I 2 m 8 O h t u W 2 C k g + 4 P p K 1 m / t K q H T e s 9 w L G f H M t v C 6 X G C 5 b x G / B c x G r g o Z H J A L 4 g / t h s T M l H 7 H L y G 1 p f P T / O s 8 3 f W i 1 J U V 4 P E n A D J 9 0 b W 9 o s i E / G o M a f n x l u m 3 / w I S B a T C L g H U T Y y f U K 1 o y L m T t 1 h q g w G I 2 u i x i q m X T A g R N J 3 A n v j E h u i k R i I G D k 7 B J d b z E L 5 K W u 1 c V t 4 O I S h M 4 M q c p b f L q o s B 6 4 C y K U 1 S 3 o G R l 1 X P p e t b s d w g G F 3 l x o c X h W / y B 1 0 I T Z u j U N x 4 m C q N K + m d 7 Q j x G q X R 0 L I q 6 X k / 3 Y x L 3 0 w i z a s y / l + a f h i 2 Y P N t i T V G v b n d R H P P 4 p U 7 F 9 O C A + 2 n s U 3 D z n X j X O y + 9 g D b f H f c s R c t B M L e D g j Y i d 7 9 5 u o v K l h K y d O f M G O m s i z o + R U a 8 8 W 1 m s q 0 j b a G G d q w u D g b R s 4 k E u C s D Y 2 c w W 3 9 N u w p + K w 1 Z w o V X d R C 1 p B C R Z O s U l P P H H 5 o E / E n D p W 7 B H V 1 d i y j 2 J m v 0 x X N 4 Q 8 g x g N X l C F S d a q D s z v P P m A 6 E + B W x t c 7 b 3 x Q W B r m Q H M 8 b l 7 x 6 h g d B I w T T v u r L / U J 1 Q r O F K u 0 C E L Y K N 4 B z u B 7 x H 0 x Q F v H Q 5 R G G l j F 7 M X p 5 E 4 F Y d b y E e V v 5 a / K Q / U e t K + w H 6 E j C s C s t g J X 3 b P v t Y b D V 5 U 0 0 K 8 u V G k l 4 o Y d g h Z O A t V / t V b 9 m s H c / 2 a U c Q 9 9 J g N T 3 B W / 9 2 k S y 3 r 8 k v F e / f 3 K 9 1 y M m Y T 5 X o K H n f 3 K O k P i T 6 h W v D M a G O e T U t o m W D 6 T U 1 s M 9 r J n q I w y V l H o Z R H q V z C Z u G u k O g G H G K i + Z x R V U 2 V f F r 5 b h 2 l s D W T l 7 D W W 7 q o E i 5 Z 5 D F Z t N a 0 b Y K L R 0 + P X U B Z K 6 N u p 3 p q f N E F 6 c p D J E t 3 1 c J k T Y S H w y o Q 8 i g w o + m T 9 R 4 i Y b 8 A c A Z u O 7 y 2 O J 5 r P s u j 8 I g 2 f h z 0 C d V A s 0 h i e 6 d P c L V y T n 0 Y 0 C b h j N r F 5 y n g f / z b H 5 E Y T O D U y H l F k q b 1 H P W M I 7 d d w O S l M V V v e 6 t 4 T 2 k l V l S l S d d E 6 z p M 6 Z U M g u 4 Q i v k i g p N e l F 3 Z g 4 O s H V C s p t V 0 i 4 3 S 7 c Y W C 0 x v W r m 1 3 v j U A X L Y h y n n c Z T Z z x p q O n s 7 6 n U x 3 1 k Q p / H 5 R 0 Q / b N 7 A 2 a E q p q J i 8 t H Z D X U e f E 3 N 7 2 J w N q Z C 3 k t L S 6 q e N Z N k W 7 H x / R Z G z x / 0 p b r B 0 A z k k o X 9 M S l 5 E q w p E f O d g l k W R 9 s w 1 R S Q T u B g I j P S 3 Y 6 g E p 4 m C t U d B F 1 x a E U d n A L v E 8 3 X i l K + g E 8 3 O p Q N O y F c G t E R 9 5 u q y P 4 j Q 9 c n A J Y r Y J Y E Q d + J g Q H V k P K O 4 4 W L u 4 / w E U 9 Y + v s a q g F F p p I 0 R x c y E Y M j C f W X 4 0 d c y J h z p F q R 2 y z A J t 9 1 m 9 n L F Q C X r q 1 g 7 e 4 G y j k N m a 0 s j G q L r S 8 9 6 r D j n D g 4 D q T X c m q e 1 O r t j c a X B 8 G x K e b 8 t S f t O h r L b D I x N p v M K Q 2 5 X V p Q 2 2 w Z 5 4 m S 6 c J w 9 Z C G + G 7 T r Y p X n k k Y O D 3 w w / s x r N j b x H 7 K l v U 3 H u i B L S e s x f q E E p w f s k K s n N P S D V q 6 C t N v 2 e X 0 c 9 5 7 / w M Y r t B e B 5 d c S C E 8 E o Q x u q 4 0 R 2 m n j P s 3 t 3 D 7 g Y 5 8 3 l B h e C 6 n O f 3 8 J M b P j Y r m 8 G B w K q 6 K T K 7 e E d I 0 D + Q V c 6 V m x 8 j Y C G a u n s L E x V G l a T b v J d U E R i J d 6 P 7 Y f K 7 9 a R 4 j Z 4 b g S g / C q F X U T N T 7 7 D B O A C F P H e / M V T A e M Y T U d X j a f E 7 m / X 2 + 5 M F i + o e P t L H v U k m / C g f Z E d l b e e T H Q 5 9 Q g o m o 5 T j Z z c 7 N U c / b k a p s Y n H t O 9 x 5 + C W + v f M 5 x m Z C i E e c q J k 2 3 N p w q Y A A Q X + K Y 0 q F d A k z l 0 Y w P e V B K O T c q 6 P d C R M X R r F 8 c 1 W 9 V 6 W K O e s i U I O t M d b S H N v i 3 9 T y L l z H i H T r A 0 l U N w I I a D E s H 0 H E X n E q Z u C V U x X R j J Y U v z S l 4 c 3 T F T i 7 l F n 7 M a B L B 9 Q J X Z L o f 1 A 8 9 Y R 6 c V I H i x w y c K C V D w 4 O G k Z d N J M B l p b M Z N O y X w 1 R / 5 C Y f l H M z M 4 g 6 P E r Q W J 0 0 N s y 9 8 h R 8 S M + F V X 2 P Q u + 9 I J T V y b U q h b 0 q 0 g c d r Y m q 9 W 2 / J w T 2 O J T M X y 3 0 t j Q B Z w 9 v F N e V q H 6 Y f 9 Z B E I B f L H O o i 9 P B q 7 y M T d Y x W r 2 s O Y 5 b k 2 H k 0 R B D A z d L D Q + W a A / l c e K m H 0 H t R S f y S G c 4 K U / t Y R i B O h 1 6 V 2 j P l O t V j 4 e v A K P 1 4 f 5 p A M F z Y a y S o y 1 w T P g x F D I R H D I h m + + v q n 8 p 9 P D l x H y 7 5 t W N M l a k Z z f O X K K B i v M H h p D E t D E 2 1 o U + j Y e s I 0 1 5 M R 8 s l X k W B V r I 3 v d 8 N Z d p B 7 u Y n c 9 q 2 q n F 3 a L K p h B l L J l p J b S C B g j i N l P K x 8 s G P c h h + N X Q W 0 H Z + m + e 8 + H 7 7 d c o h U a G w V M F P 0 p s V t y q H J i R A F r a n z q r / c C u L 4 w h 5 2 2 w A g t i h 8 S T 2 2 U b y h U w 5 W W s Q p T / O d 7 K S f O D B m i d R o b W 8 D B 2 p t L f 0 P M O Y O J C d a r 2 w c J p R U 0 + B o R u a I I d a A t O k f O f b 3 q w M u T B r L a h p q 6 H X D F V A G U V t D k S y 3 v o C z H G z 8 / C o e r 5 W L E Z N v c 2 F Q F / E f P H I w k M h 2 J R V y 8 4 k P F v a e s j f J k e d 0 r t 9 c w 7 z k t 1 3 D y U b c X J n R 8 s 9 o + M / j H B a 0 A n 2 h z p h t R K y 1 v z B 5 K T X o k T o g F T 6 2 G O h P f j 0 A x p 4 4 L q J 0 f 6 U w m g h G k m c E X 8 O l n n 6 n a 4 a 2 g i b Y 5 b 1 U C 4 t S N V v O v C V p x 0 / H v k S x l x V k e E 1 / r M q I d i q r Q r D M 0 E 1 O X x 5 H f 2 T d j O N u 3 U i + r I A a n 0 L d H E p m O N B 6 6 g p i n p b K s d M a c U R q L D m A y Z m m w k 8 Z P T S a C c 9 S o i X Z L d u j F U 8 c n E 3 F C i u u p J J R X f I E 9 3 0 b M u 9 s 5 O 8 Z 6 c P Q D g S B e e / V V / P n f / h 3 F 4 s H i k v 4 R y 6 9 Y + 3 5 T 1 d V r g h G v d C O 6 N h y Y k 1 e 0 8 e x I 0 c 5 P M R C 3 z D M V 3 b u f V B H C g f E I v C F r D a h Z M Q 1 Z F F O t b d S G 1 m K W R D l f Q X A 8 g D P u 3 o v 8 s 7 7 7 j 5 2 x f R L 4 Z t W D a 2 s / b Q b I U 0 m o w a A 1 L k M 1 / 9 3 2 F s 6 H x G F v c 1 4 7 g f 5 L f D A m p l M d D s e + Y 6 6 V d I R D A 1 i / s 6 k i d k 3 c 3 H B h L W v H 8 q 4 D G 0 L a X l G r G k r T x c a j G J k b 6 h g h 9 A R F M 4 g Z S f / p K K x 9 3 8 i a C J o 4 f 2 B K S m f Q 9 X t m V P / J q x r 9 U v F U + l D P T t x S u X V r i 0 V k x P E / N + y G E 9 K z d Y o A C c 9 Y k N 8 u z m y m n M Y n X 3 2 K 5 6 4 8 B 6 / 8 p 2 m a M q m Y O T H W v p C z g F b Z k p C J 5 k j Y a + K c + G e 9 Y H M h i Z G Z o y Y K 7 m P t u 0 2 4 A y 7 R W K J R e P k O G 0 K x g N J m W w s p e H x u x C c G V J C E 4 z X V j B M f P S I T 2 + O o i z / 2 l B L q G G x g C 7 X v / l Q S i h G + A X 8 N Q T H 9 z k b q q H k M U d W W A K l B Q k b W n O L O G z T K Z I P I H y s a / X 9 / f B d / + P 3 b C I c P z j v a n t 9 B Y v b o h Q Q e p B w Y D p n i P F e U W d Z c g r I T m I t n T S Z 8 N H i 9 R q U K l 6 / l e L K N W R K R 4 b B a s a O 4 r m P 8 t F U T Q 1 V / l Y 7 j 3 Z Z M 7 U 6 4 P F o W D X v 0 P r 9 K P I I N z S D M h L 6 K s + f i u H t 7 C + u + a f W z Y Z f + d J p 8 1 B x R X x 2 z C R 1 f b Z f w 0 b x V L J 6 g W c c F j r k c p l o G s 9 m Z 1 + 0 o a 3 W 4 O p j o H J 9 6 F K Y H a i r D g K l A H B 9 a z 9 9 q f E M c f I q h e K j x 7 t H g 9 T J F 6 Q B k m y / s U 4 G L o H 0 I L u d + y F w r G v j r I 8 h E P J V k e g S 4 L E 4 s Y O K V s S L G x 7 y w u 2 2 4 8 N w I f j d b x J u T O c Q S 1 5 / e K N / i j h P v 3 f c j W w 4 j 7 M l h u 5 p S A 7 w K 0 i p q R m 0 j t k B x / / h u F a f n z s P r P j w r t i W d r C u a c Q q u P B j 2 j I r 7 U 2 t k o X 8 v f 2 9 g t 7 I / W t t c C q c V H K w l G B p v r 4 j E x b P b w R U R 0 5 t Z Z D f y G J p M S I c B f L / i w t 8 2 u S h 2 H 1 1 x x L N 0 2 k y 1 E k s w Y D / Q 5 g x C e f x u h O 0 T T y + h m l F n J l e e G 2 a R f i + W d w 6 r n + 2 C H b c 3 n S L + L q w u 3 U U 2 m 1 E B g 1 Y 0 z c V e E X Y P Y T R 4 S a 0 7 Z D Q W A 7 B q P A C r 2 W 9 V P b x 2 r B d u q c L 1 X E 2 j f T W I 4 b k E S m m r c A m X r W m i U t A w E B v A 4 l c P 8 f 6 q F 6 v l x w g n 9 7 E H r e a w C o i K z 3 C 4 K q 9 Y F o H Y 0 0 u o J i i 6 A Z c d c d E 8 0 / H a H t G a Y P H E T M m O w Y E g r r 7 8 q i q 3 / P 3 3 d 2 G 2 7 t i L i m o D 5 0 / l q 5 a p R p 8 q 6 I q p 9 2 F 9 5 s D s 0 1 a w t F j 7 Q D D B w A i D E J y y U e Q 0 + o Y G G 5 l J Q I e G + c j Z Q / f V x / H B K W r v 3 / d g / u u H q s 0 7 4 a k n 1 K m Y l S 1 h C H H M n E M F L F p B X 2 t u y M C z Y x p i Q S c K x S L K z n V o 5 v 7 g r o O j t g 1 w G c 9 e Q M F v Y s A z i a A 7 g c 2 7 W w g n D v t P 2 + V G m F / Q P s 7 U h K q B 4 X E g b E 7 B I R q M x T B Z Y 8 L T w 9 p U f b T h i P 6 x J p 3 n Y u g s 3 r 3 r x Y c P P P h q 5 a C m e q o n G D K x 9 e X p L b V C O p E p 2 x B l + 3 Q o 6 b u x s Y F P P v k c b r G d z 7 8 0 B H / A o 3 o p T m i L u 8 7 A 4 / G q a R v b p X n Z p m K D 8 D h D Q p Y J O c 9 h H 4 c F X D S z g O q u T c 2 L 8 n i 9 G L 1 w O F T O 1 C F O s S e Y b 9 i t Z 2 y i K j Y + 8 / l Y Q 5 1 I l 2 z 4 + 2 q f V M f G M V j B T v i l U 7 o q C f 3 U z 9 h 9 f m I V c b 8 1 6 U 4 3 b C q S s 9 9 D i d a q m y g W S v j z n / + C f / h f / g H l e h I x / 4 T y a V r h d v j E D + p c g J F a h d W K O J O W c 5 p Y n 2 / o T P x A A U z 6 Q P 4 O w Q j W 0 G M Q g r N 4 m 8 T v h J p p w G F 3 I r O e h T P B I Q H L h P x w / u k u 8 v / Y e E x W P P W E e n b i O 8 R 9 0 9 L L O J S f Y d N F v 3 i o F y z N w P S f h e t 5 P P f c s 2 p Z U A o 3 g w L N 6 d Z M c k 3 n N z A c n o X T 6 U G 6 z G i d T a 2 i M e y f U 1 q L x V 0 4 Z X 3 j 7 j Z G z 3 T O f G C g g 4 E 8 F m g p G r t q k T U W w G Q d P h Z 1 G Q 6 c a + y 5 D 9 Y m b 4 5 n Z S p r q K y 6 E D r l U A u + E S y l 9 f B H m O T 3 q 8 V j M O O p J 9 Q L k / c w 4 J t Q 5 C B s R T v q j V X 6 q I V S q R 3 Y C 4 O 4 d I l V X D v 3 9 K o o p l m D 2 8 1 V C 4 V o H f w c V e N B S E O T L N y l N n k l r S H l u I u o V 7 S Z k J D I V c S v 8 h 7 M L N 8 s 3 p X z V V R B T F a Z 5 d R 7 Z k s w M N G K n 8 P C a D 8 n 0 N V 9 j g t O + 0 z U 0 g 5 k f D r y Z S 8 e d M s c e Q x m d P Z w n x L Y 7 T V V 9 q t J J j Z g k 0 w E S y G X p L E T i c S R v g s 1 z s Z t q 3 x X K 5 m o d R T Z K o Y y 9 X x B D z K b m c a 3 N N M O l r r y D n g w 7 L 6 w R y a i S S Y S c W M + i Y 0 H S W i L A T g 2 R l D c q u L h z T U 1 9 V 6 R S a 6 / I g R i q Y t v V l y I N J a z 7 A N 4 b V r D 2 2 f K i k y f L D p h 9 5 t i U Z g Y D R 1 O B 5 s d 7 C 1 F r B O e a g 0 V c G e l o f d 7 d V t O T L n w w c Z M p V L I Z r O Y n T 0 6 W z s t v g s z K / K p I t x e J z w + L 4 K D f p U d T s I 1 C V m t V N U k x e 3 q f U Q 9 E 6 p E W S s Y r H C 6 9 3 t M Z j s s 3 1 j F q W d F i 3 Y g N c 8 7 M G Z N d v x U N F K p r 5 E O g X X q L 4 d 0 e T 7 q n 5 X 9 Q v d V + r O i q 4 q 7 m w E x 1 a 2 O k O X k X p u u q I p N 1 x 9 j a s p T r a E u j r T V B 3 d 0 7 t F z u Q L W 7 2 y p r I O N h 2 u q i O X y 9 V W 1 K I C a O b u W w c 7 6 r q p n T l I N z w 5 j Y C K i F q N m 4 I F E 4 F Q L k o P b u I 4 T l 6 j R W 1 d 1 F + T W c 2 p R t p K W U Q m 3 X A Z n f X 4 V z t k 0 d P N w m W W e l 2 Q q V z i T 1 v t U k W k 4 V M O L k 9 q h Y Y 5 W F L I p X A 3 k c C V S h Y 3 r p Q X r s P H l l Z d L 9 I i 4 n 0 G n E 8 8 H 6 R d b v y G Z i O 2 C M O 4 x m v O p 1 V B h 7 w 5 e m v K L 2 W W 1 G u 1 r V R S F D e 0 V Y o m i Y n 7 f e / N Z M a N 0 e C L 0 s 4 C 5 o R 1 5 m M z I D o h J V 1 O L p L m d A S u C J 0 3 p C N u g l T T U t B o y G z n 5 n Q d a X s P Q 6 U F l r r E A Z n J + G 0 O z V k k y g q t z 6 B U d q 7 f W 4 R q u Y m R s A h V k Y c v 6 U H c b c A U c q m o R V + d o R b V s Q L e 5 8 N n D X 2 9 Y n C b a 8 x M a M q J B v l 3 z q I F 2 L n g 3 G N i f s 2 X K M / x k S d p Z t r M u Y N 1 + A 3 r Z j X I p A 3 s l g n P n z q r 9 O q F Y N e C t O Z D K 6 4 j F v H u r I L 5 / 3 6 c G c o / r R z 3 F h E o h r 8 W F F A e 7 o T E x + U b D i 8 j J A 3 y w O y P + S F 3 5 Q g 7 H f o g 7 6 D E x E f t a D a C 6 H G L W y d + Y V w g n v V q 9 W R + 9 A 1 h G 4 q G Y b 0 O z g 0 g u p h A c C K g c M H / U J 0 / C J v / q K B g p 2 a + G n J 5 s + H a y v e J B d U d 8 o k h M L U b d x M M b a 8 g n p r H x O D N U f w H g N J I z i a o 8 j 4 N t S o F t P r X 7 K Z e q C x J n Y V A x 1 5 x 0 J U X x r 6 d W c G P + B l 5 9 5 V U h i r X Y 3 Y 6 Y 2 2 V x M B 3 S 1 i M + D 5 b L Z U y K a c 7 P P O a G d I S j P r e y K J h A r D L M + o T 6 c U D h P z v 8 t f w 1 1 d I w Q 4 G z 1 t L 6 P U S p F 6 4 / R D D i V 1 q r F S y v z J r l B M n k t H u E r H Z U T V 3 9 H c A M n F 7 x x 4 R n H P K y i S b 9 f C l 0 Y I n S n x N 4 V d Q i z c p D t A b Y b k 3 z i u s 8 L e 4 6 k W z r E G Z i B k 4 P i p n W + N w O a u Y t 0 f L R 4 a i c x E R m u 4 i B S B S + o B c 2 v 6 k q 7 m 6 k V 7 H 0 Y A V v v P 6 a 8 m P N r J A m Z I o l c n R b r d z a Q O L 8 G D 5 e a K m 4 e w y G 9 A n 1 B I h 4 M 7 g y b k p P 6 k e 9 J M L i 3 2 / K k p B D L R z Q A b a q H X W W C B M w N M 9 M c r d d C B a Y Q 9 n I q Y R Z r q 5 B U n G w 1 h J N C 4 t / f 4 j B q R j s 0 m s v Z Q v Y y P Q + t f 2 H B N e 6 r Y q J H B a h 3 S k 5 1 L K Z F 8 X 8 6 g W f L o n / x / E / u c 3 L 8 h s W 0 O k G L h v k C b j U w n T d 8 O D a E n a r K Z w 9 O 4 e I P 2 p N E I 1 0 P 2 Y r F u 5 s Y s F x 0 L T u E + p H A u 3 t t 7 i e F M G 6 E d I 7 N q G W r R F 1 N c T B X S N v h e e b I X U R u K p T f q d s C v G 5 a n n o Y q f 4 a o P i d 2 U x c m 4 I W k G H N + h B M V V W O X m F T B 6 r o V n U H G L i + D c R 9 a 5 h P n X V O t 5 P D I 7 t D A Z M 3 P t i Q Q V e 4 m O x A 2 s K n y T W b y c x d n E / R c v M S J v K P 7 X e l l g I D D w U N z X k c n l 8 f O 0 j / N M / / y P c 7 t 6 j d Q 8 L B u 6 t t + V T 9 g n 1 4 + H l K U 3 8 s T r 0 o g 5 3 w C 3 a R V c r b R D N D A c G L j g Q 2 1 x 8 e u l + G v P m M O o t Y 1 Y E 9 R A r s t Z N E 6 b 6 z t J M D t n G o I n + E 6 c Q s Y 4 5 s 6 X O x K u I i 0 b i A t E B j 2 y z 1 1 W R T t Y V J D j m t r u e R l k 6 h f F z I y p y 2 Q Q 1 M L X v 4 y K / o i E 0 2 Q j C W P 3 R A b D K L 8 S n M o R d / / q v f 8 Q / / d M / w n W M U r v 3 i k U 8 X O t Q / 7 1 H l v Q J d Q L 4 7 W w J 2 Y d p R E f C q L n K S J U X 1 X Y u p t Y + 1 X 1 z p Y Z b 5 S c v O v l D I + q r 4 e K w A a d o 4 S a h O 4 G p W R x S G L 8 0 I h r 4 M O G L O y W V o 1 i u Z V S + I 9 c M P m r 6 f z d Q 8 7 G i F C f 2 D c 8 O w m R 5 g q o I s K + D + M o m v V r F f / t v / y / + 0 3 / 6 Z y F U D 4 5 t A 0 a 1 j p t J J 3 a K b V q t R 5 Z 0 a a Y + e g X j Q 2 a 9 h M T p u K r r s H H b m u C X 8 J 2 x B C f n x E c P P G q c i K + f O 5 k 4 v v P 7 s 2 V V o t r v N l W y c D c y L d 9 Y U w 7 / + P R 4 R z I R g b h f 1 R F M 3 S l h 7 V Y K D g 7 + P A p t w r u 7 k s X 2 8 q 5 a O C E x l l B r A 9 t F W 3 Y i k 0 k N J Z f C K T V W K l i P T C B k 1 5 2 S E x c H y u 2 K r 2 f 0 C f W E k M e K d H H f h H G d z s k D d 2 K 3 s q R W W H 9 3 0 w n 9 B y 7 / e x J g 3 f L X p y u 4 P K o / U p i o l d b E e Y 8 M W r 6 G L S g m a r a 7 K H F K / 9 S V c V W / v S a / J R E L o r n a s f l g W 6 V Y c f I m i c A l f 1 g m L T o W w p B 0 W A R 5 a / f L 9 w 3 X t R 3 2 x h I 2 z E a J x w d R F U 3 V K 7 j u c F E 0 H 4 c y X p z O 4 Q / S s R w X f Z P v h D A R q e F c o o q N 0 n e o L L s R 8 E V w z x y H 9 g O U P z 5 J 0 J y 7 K t q I Z c 7 a Y W g 1 5 Q 9 l N r N q F j G F s 1 o y M H o + A b d X T K J W 5 l G K + O q x i 6 5 V T e g 7 N V R q J b V u V m Q k p O p g t I L j d m 1 u p v x Q X t K k D E D U S 3 b Y Q 9 z J + q q J e s W u h h S 2 t r a V u d c c h 3 o U 2 C n Y I y Y K m h 1 l Y W z C S w 0 H X F 9 z q 8 h l u + b s h L 6 G O i G s Z h 3 4 e N l E T a T A P V V G 1 j X x s y c T h 2 T e n G V Q 5 S C Z q C E W / v 5 Q C F V V B T W H z y S Q m I m p 5 U Z P P T 8 O F 9 f b a V d j / H y M o A l r t r M u A y v i J k 7 H D p G J W M 6 0 b S O Z G h K 7 V n D C H r b I V N d t y t S j h u G r O R U m 4 P f j o 4 8 + h m E 8 O m T O 3 5 N M R L L g g E / u M a 0 b S i N e H O l d y / U 1 1 A + E c r k A r 8 c v P e z P t 8 / i o m n N d Z 4 I O v 6 b 9 7 d F y M P w B g 8 u J d q K e t 4 G W + i g 2 C i B p L b o E d Q w J M c h D X Q E G C K 3 N 9 b y Y i F O Z l L 8 b c G L y 2 M 6 o u w U 5 J L U P g O m S h u j j / X w 4 S p C o S A G B r p P z j R z 8 h u S s w V M l t V Q w Y j P C k 5 w 1 Z G + h v q J E N e S i O x + h 0 I + 3 d j y 0 8 M v P t J k y + A m a 7 u 3 k o n C 8 u D L J Y z M J Y 4 k k 4 K / 8 b c V z V r x P Y K D r b a 6 T X w h e T 1 C A b B 0 m l Y p K 1 + t C Z K J + M 1 p 6 R T U O z m m H I e E Y 9 C C O Z l 1 + R s O h 5 D L 5 R p 7 H E Y n M h H M I W y S i X h 7 j q k p j Q 9 H o K + h T g g x e Q C j I r B + d w U B j x N L u x n c 3 4 y J D f / z S F z l e r e z C Q N 5 8 S 9 E E c H v M d X 4 E R 3 / 1 N I u h k a G 4 A q I G d X D u r Q 0 s T i Q 2 g o K p j L 5 K N 1 y X C V 8 3 E W 9 5 I P I r J o J X a u r e o e s y n t A k G U / k k u t i d W C q i n m c 2 U L s c q s 0 o B m U U 7 A L B O e h / 2 D n J N V f m E K M Y V E 9 p b f 1 2 X f z G 4 W B e Q w O X l 4 p R M z 7 R A t Z h 4 6 J 8 E t a 1 k n A t 4 y B j w u l X 3 + 7 b o Q 7 P C u B 9 A n 1 A l h b j w j b W 1 i 3 O W F y 8 3 8 O x O f L v p + 0 n o O k 9 E a z i a q 2 E 0 6 E B 9 u 9 y P E H L q 5 j v H z w y L 7 X L J U x I B y L + a c v c 2 c a 4 J V o W z e m r V k a S t k d 7 M i A i 1 m l i N 2 u L d v Q m m D h l l I k 2 + 1 6 E S R S 9 G U 7 H j 9 l C Y 7 y H a m C b U t a t B N i / S C 4 q a O P 3 3 w P / D 6 m 6 8 g P h Q S R R q E z Z D 7 c M v x n H I + k l i I 3 g n M N X Q 7 x Y 9 0 O P D V Q 4 + 1 s N w j 2 E K e 9 / G E 4 D K T z F K e D n C J U H G K x Z / g m l M z v k c 7 w z 8 E J k U b v T G t Y S 6 s I 7 3 t w L W s C 7 k d B 4 x M H V v i I 6 U W 0 y i k y 5 i 6 P G Y V i q H J 1 e A 9 y c T o W b 2 x Y m I T Z p p k 6 E A m g V k Q E o q / 0 n G Q t Q W K F L K L q p 0 h w p y X c 3 D K B Z N h r 6 2 5 l e Y i m V Q 6 E Z u O R H 0 C M h E + r x d / + I 9 v Y 2 1 h U 9 2 j z Z R n w x Q x j v X y s A 3 T s R N Y x Y h k y h l G z x 1 j X 0 O d A G Y S e c w M H I 5 S M Z / P U 3 g B 3 + Z 7 G M z s A k a s u g 2 a d s P V S Q 0 R k c a t q t V f j o p A M u C Q W c t i Y D K q w t G g n y H m D m Q f m j 2 d Q G 0 F L g g t X 3 N C H l d O Z M j a x u x 2 m k o d E h C a w Y B W G C K M z L h o o l 6 V f e R 4 3 a A S j W m G y e / q 8 r v j B C 7 a w f Z b v L + M S D y M A e f g X i S P Y M e h y H U E x N A Q 1 P H Z s k / V 5 2 D m / A 4 n H 3 Z B X 0 O d A O y u z l 6 1 3 z k A L f g N p n p Y e 6 o T q r r Y 7 1 h B T X r I X h E W 8 y V K Y R R T i k T i i + B A L M l E U E B V l I 6 B g S 5 k I q i t + L 0 9 J p p J T D U m n i p N J O + 7 T V N p H X A l Z R g d W x V T s Q m S u V 6 R 1 x G 3 1 M z a p x n 5 J G Q i 9 I p o v 2 + / h V c 0 V V M L N / G o Y A i R q x o o G 3 Z F J g Z C 6 I M e h T 6 h n h A c y w l 3 y R V z O q y A x E y s j C v R K p y t U b U G H H a L b F c j B q 6 G 9 p 8 w j / v W T A 1 a a g G V 8 s E l S L v h y p i O F 2 M 6 6 j S T I v v n 4 s C s s 3 W t 3 g Y 4 a P k o 0 L 8 4 K g u i H f b o / k F 5 / H f m y p g W E 9 T a I C / R O s p H E 4 7 R t K O 2 6 g i e s s 3 s f B y 4 a h 6 8 9 M p V V C r C Y m r W Y 6 J k V P H Z k h X 1 Z K j + U Q n K f Z P v C T G a S O N S h w K V H S E t r Y k v s m O r o V Z L I 1 R 3 w e 6 o I h S J K Q G i Z V d v P j A h H 0 2 f S q m M 7 4 o h F M W R p i 7 x i L 9 W K B b k 4 d b h D 4 T h l t / Z Z d u r U x o c N K X a z K 1 K X k O l W E F 0 Z H / V + i b M X F u k r Q s 6 m X H d Q I F z s R 5 K + / 7 y U f l a 7 Q E P n p 5 8 6 + C b E Z 0 i i s d B X c 6 Z q a b x 3 X e 3 8 d p L r 1 i r 8 0 s T m 3 J P K i L Y w g 8 G l W S r e l 8 R W y 9 b 0 R E p + f H x b o d I b Z d L 6 h P q C f H K q b w 4 r 8 f 0 k d j i J I / Y P 9 1 q l T f B Y A C i 4 g P p 8 i M x 0 R y i e X a 3 0 v i f H 7 6 H d 3 7 / D i K O M F x M O O V h Z B e O w x i a g d T S D r R K F U P T 8 b 3 V 6 d t h 5 m T / c A + P v 3 G 9 R + F z 6 c U 5 c / i N 0 x U 4 m L z a S l S a e U U x L 8 V U 7 A g 5 v l W D R s g j 5 l 7 T Z a T Q S 9 + j C q s c G / I 7 Z k 3 U f D o W F h c x O B h H P B 5 T w R Y W b G m / 9 5 y W l M s 0 x C S d U J M j d 6 o 6 9 J Q f d w p d n m 2 X S + o T 6 g k w N 1 T B q e 4 D 8 E + M b t k H d L R 3 U 2 n c + P Y 7 X D x z A U O n B m F k T J Q q B a R W d + A N + T B + / v A S p Y f R + 6 N X k c t u h B A Y 8 h W z 0 h U X S C A h l 9 I s 8 p 6 C 3 W u k T g V M N D E F + Z c v O Y 4 9 S l b x 2 x 7 B c 8 o x q n Y N 6 x v r 2 E n t q E K l P p 9 l u p m i + d k B t Y 5 Z N f H F s k c 6 S d H q h T o + X u 8 0 g t 1 A n 1 A n C / o 4 5 8 b T G P f 3 a O 4 d E 7 2 Y O r u b a b z 3 w Q e Y G 5 n D 3 I u z 8 A e P e y 2 9 P / q 6 a B C b R 2 7 6 i D B z K 6 g J e A 9 2 F g 7 t H h T r C U q 7 t R Q g f R Q U g Y M m t r d 3 h F A b O D t 3 x i I T i S b f 0 R z l Y L C a 6 k E F x P J G n B E g 1 8 k C m C T v 1 + t i K h Y s A n Z E l 2 a g o d D H Y 2 A y k X k k m c q P 4 Q T v o c v 0 h F b E h g f w 9 i t v 4 + b q D R j V q o q K H R s 9 c s o m n b X q 2 X u E q n 1 H D f C E Z C J I J m X 6 9 g L h A 0 n M u o Y M R E x O j O 9 r J g 5 a i 6 Z U I X u 5 F b 6 3 M 4 r J 6 C X f 8 3 f i h 7 I d J y O P C A F 2 a Y o + o R 4 D E V 8 Z Z y K P T i n 6 Y s m j 0 n y O C 0 b p W p N P c 7 q B p K Z h R 5 z k 7 a K O 3 Z K G N A k k Q r N j b O P C h f N w + z 3 K h K m z L k q v 5 + R + H f b 9 8 q E H y 2 m X C n m 3 V i R S q T / H i P i p l K A T g q 2 R E s V 6 e Q + 2 X V 3 b 1 R Q / k 8 K e T K b w 5 V d f y 7 5 O f L X S e F Y d V o Y k W g 9 l F 6 u A 7 e i V 2 + a U / 1 b Q K m H J s q P Q J 9 R j I B g t 9 T T Y + t Z s B S V d / I H G 5 1 6 h B l D 5 V / 5 s C n m 8 d j u G P B 7 E v W 4 k A m 7 E h D w D L k Y I 7 R g b G 4 f T 6 U R q e 1 v 9 h p k M v Y y v K M j x 2 6 + t K u 5 K U f y P + y K I X p e J O 1 s H n X K S q t 7 L h E k e u I f d e g V N y F r W h n N h A 0 t p J 6 6 v d + 7 Q q H E 4 / e T 2 n b u I n v 0 P 0 F 1 x u R / r Q q i Z l u W 3 K x m n y s x g O h H r 7 z F n j 7 l 6 r N H I N m e n 4 d N c + M 0 w y 7 e p n + 6 B 1 W r p Y 3 V D n 1 D H B I t c x l R p r 0 e D n O P + x 5 Y r + U F W r y I v r x E h j 7 v D 8 j d N O O 0 O L C w s I R j c r 5 H O C X a 9 Q G U K t O y a L r N C 7 X 4 H 8 M x I V W V d H A D 3 L z z 6 j m g 6 n S S h 6 O N 8 k 3 W D y w S / M 6 T h m c E u J c r k + m q 1 G n Z 3 U n h l 2 s R L U 1 X V s U G u 5 2 b S B U 3 M v g G t j l H p G F 6 a 0 l R E L 1 u 2 W Z q H R U 0 Z T o + Y c E f E Z B U T 8 H d j F T g a 9 0 G t S K 3 9 d V P j d U B v L d + H A h v r 8 m h F N M P J S U q Z F Y L K G u 4 V i n h Q K G G 9 X I H p N R B x u x D u I R z P e u p j Y y M q 8 n d s t D 3 9 A V 9 N 9 d B v n 6 m o 8 D e F L N g h c d Q m / k b T p + F U C W u A V n 3 c B 1 O b T h C 2 c A 2 X R W O w M C a H B l x M h e q i K O w l F y b E d 6 J J 7 C o J l 4 Q k O S E k k 1 0 f V p z 4 X I i Z k 2 2 a a K I X R z V c D N b g Y B Y 7 f 9 t S W 5 F g 9 v 1 b w 5 q a D k 9 i M v V x O G T g w r D c c I d b 7 E f 5 j o G 5 R A U J L o E T e T J P O y P + D 0 s C 0 x r 3 1 b m 6 o Q i J q I p j p u z t Y X s 7 J T 6 D 5 U v Z x U Z R R U w e M Q 0 j J y Y U Q y q 7 0 n M / S L l w d s h A W T r 9 W K C G Y A 8 D q R y A 5 q B p M z e u G V l T E L O R M z a e N G 2 o H U y U v V l w 4 t k x S z u p N C Y 5 V / u K q w y e 7 J Z S K G c q G D s 9 j v f n u w e P / t D j P K d m V n p R T H i v k J m l A z p N O j z h W / 7 1 g r 2 1 0 1 O C o d K g H w 9 s + 0 X R Q h G n C 3 X j g f T q d x H z u e E Q H + l x y U S w u s / a 2 q q Y O l a K D 8 n U T W N t 5 h 3 4 2 4 I H y 9 L T X 1 t 3 Y 0 V 8 i h c m d P H N D J W l z o m I v a D O m b E t i a a K T I 0 s D 8 5 Z O m k y E T T B m m Q i e A 6 u O H k A v H z Z F v K G c e 3 2 t 2 r m N L X L i 1 O H i 8 + o z 7 2 2 u 1 P a V D o N X 8 U i U z u q h n V d f U L 1 A C 5 u / T x r d N t c C I V d Y p 4 V U L P S k I 9 E 0 R A t J I K 9 q 1 W x W i 5 j R V 6 n A q x N B 4 w F n 8 F o 8 F J j z y e D w + l E J p O D J u d p o p 4 V L d q B G 7 c 3 X X h d f I e L o + I f R a t 4 Q U j k c 1 r 3 Q t l q d 8 I P Q Y 6 p p l T E D 3 c s J j U T A w A d B O 4 k w O k d 7 f f E 6 B + j o g R N Q D X 2 J S a h J y j 3 + c Y r e P B g Q f l U U W / N m n X b A K 3 2 N + l b 9 Q i e m z O G m T p l c n q L + G K / n a l g R M z F u V A V t r W v Y A i p + o Q 6 A u M R H d N j O 3 j 2 V A F Z o w q v z y V k s O F s M C h k q W N V t A 1 B 0 i w o H 6 i I i p B o S f 5 u i V / k E c 2 z W t Q w I H 7 O h M + H K X n Z W 1 Q R V + 8 4 C Z g i M I z 0 O V u C F 2 o q O M e N 2 g T w d + I f O e S 0 F C h W B u I c J 6 b 4 q C I n Q s K j w u I U V o b l u 2 U 9 M O S s J u v 1 E g V 8 T D A f s B 3 K p x P t A T H H W i c L D g w M w O / 3 q W V d C X Y W 1 F b K H z p T t h Y o P y 7 k G B z 8 5 b C G S w y C Z 4 a q m B o 1 x L f K 4 s 3 J Q p 9 Q n c A J g x O J D M 4 M G j g T D K g Q d U z M q l a E 3 Q 5 M B K 3 U F J J k R v b j v l 6 n A 9 P y d 8 j r E s 0 m D m x V H t o P J 1 8 K n O v E w U v W o m s F T T 8 O Z r Y G D J o a S J X M a j j g / M t w O A v q 0 4 w j u e i b K C e v C X m v k m Q f P f y m B k g P / P Y k 0 Z U D Q m a 5 h 1 b Q l B 4 f H 8 f X X 3 + j Q u m t e K Q m 7 g F q 4 F p M Z H a y s V h c + h F p v 8 m B 1 c b X f b B O 9 6 u n N E y M 7 O L 8 A B f f e v z + Z r N 0 F 5 n y B j R f 9 w I h J w W W H S 6 L O a l p + / 5 F E y o B l G k 2 D b O I o H B Z B U 8 6 S x W / U z N 2 x S e i e U P y c f 5 S q 8 9 0 J E Q D H m c A + F h o W 8 9 r D 4 3 J l O 2 g h k o M J b C 8 / B C 7 u 2 n k 8 4 X G N y e L w c G Y K g B q + / r B p 3 W v q 4 j 7 W 1 f F L z g Z E + S X B F E o m I v r G B M T a b V Y F k f X J u b Z E T l c P U K v V W D k q v B F A 9 K D / U D C 1 U B V N 7 C w O K 8 q p T K r u i O E V 9 Z 0 D S E X t Z P c 7 9 4 X b V D f 9 0 q e L i A B T 8 i i P Y R D 0 + L l r Y p s t k 8 N a S C T y U L X d a y u r q N Y L O D V V 1 6 G q 8 3 i e F K k 0 x k k k 0 k r b E 4 T p 7 k 0 5 t M C r / T a V 8 f E i 3 X U k K x q i I p Z F x I / x K j V j x x I 7 R W 7 6 X W E w j H R c k 9 O z l 5 w 5 / u 7 S A i Z B g c 7 r B z R A p q A d O P 2 p 0 R 0 E E J G z n o I n T 8 K S v B p h p 2 0 a K l 4 i J i y Q l q V R M x p 8 m 3 j R 5 3 A y O f C w r K Y x x 6 M j n Z e 3 O B x U a 0 a + O M f / 2 T 5 U E 8 b m W b i G q Y S W e R N T R x T O 0 7 5 / Y g w l U c a e E 2 r q M H N x w X H R i q Z M s r O H T m e A 6 v 5 G 4 1 v f j g Y 8 j D T Y s 6 0 + 1 C d o H r x R z x u 5 T + d A K h F V B D h y b l 5 A M p 8 J Y n E R C d h e y E T Q Q K N j Y + q t K R 0 u m 3 B 8 i c E l 8 z 5 3 e / e f P q C E u f H C 5 g I V z E V 8 m L I 7 x H H 9 a B 0 D Y q W W i g d X J 3 9 O K h n b U g 5 7 i H o H p R j u 0 Q T h r B T X m 5 8 + 8 P A 6 X J i c n I C l Y r W U 8 b E U b N v V X L t 4 0 S / u o A E p h Z R U y V O C K 0 T A 4 8 L n 9 e D l 1 5 8 A X / / O w M V T 2 b W t q J Q K C g / 7 a k i 1 E y s i p q 9 C n e X G h B E 0 O P G b C C A r e L x N R X H Q d J e a 2 2 o v J 5 U V Y 9 Y q D H m n V L b f k i w 3 P D f P v p Y f I S j O w P 6 U Y e e O n 0 Q 6 f V V x V V p m k 6 l w p 4 E T U 2 i Q t t P q P 3 4 T J r J w 4 8 L V p O l r 1 x o D H s 8 K d j m 1 6 7 d R C I x + P Q Q 6 u J Q F T O D N T i 7 R Y k E H D t q f j s c 8 C I p P X 5 F z K l e w a T U i r E f 1 X M 7 A h g N X D x R W 7 0 b A s E g X n / j V W x v b x 8 K E e 9 B i N M u j C p E z g i e m G c M s / + Q 8 R N V c 4 / T K 5 4 A a g r 7 E 1 4 j n 8 f F C x e g i X m v 6 7 2 m 5 n d G u V T B / Q c L O H V q A i M j I / j / A d m S C s n r 8 i U 9 A A A A A E l F T k S u Q m C C < / I m a g e > < / T o u r > < / T o u r s > < / V i s u a l i z a t i o n > 
</file>

<file path=customXml/item3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K 1 T 2 4 r b M B T 8 F a H n R r I t K 7 a D 7 d A G U g I p l K Q t + y o s b S K q S K k l b z b 9 t T 7 0 k / o L P c 5 t 2 W R L o d s n c T R n z h n N o F 8 / f p b j x 4 1 B D 6 r 1 2 t k K x y T C S N n G S W 1 X F e 7 C / S D H 4 7 p 8 B + V c h L m z E 9 G s F Q K S 9 a N H r y u 8 D m E 7 o n S 3 2 5 E d I 6 5 d 0 S S K Y n r 3 Y b 6 E z o 0 Y a O u D s I 3 C F 5 b 8 O w v X 5 c w f C Z f m j W 5 a 5 9 1 9 I F I E Q R 6 0 7 4 T R 3 0 U A 6 W S l H J O 0 1 w 9 M 9 L X C 4 6 2 D v W b i p K o y n m Y c g C / C d A q t m w q H t l N w 8 V 6 5 h f L O d P 0 M f 1 U j E y r M G E n z O M v j K O I 5 L x j M Q Q a c G h R D k v A i Y z y O s j S J 8 x 5 Q Q P g I a 8 E / F c P 4 q W s 3 I g Q l 3 0 r Z K u / r g 5 A 3 6 N N d S W + w 8 t Q 0 1 c p I 0 O J D C 6 4 j M H l k t T l J R v Q M 1 A t h p T P b d U m P n R d g K q z V F k 1 c Z 8 P + B u 1 3 X x E O q m 5 u P 1 s N y t E y i K D 8 E 0 q v Z N J n H t b l 8 x r e Q Q + u w z k 7 J / O t U + 2 + 8 l u h 7 b + F k k a E 5 d m w 4 C x O z n k w w n n G i q h I 8 m S Y p y w Z H v M 4 2 N D u F 2 o F E b + U y b L X 8 f o 8 / h j U f w T q k 9 Z z f q / K g s 7 6 c K 5 + d v 0 b T m z 0 H x Q E A A A A A A A A A A A A A A A A A A A A A A A A A A A A A A A A A A A A A A A A A A A A A A A A A A A A A A A A A A A A A A A A A A A A A A A A A A A A A A A A A A A = < / c g > < / V i s u a l i z a t i o n L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E24E413B06B4A916414313FC9F319" ma:contentTypeVersion="17" ma:contentTypeDescription="Create a new document." ma:contentTypeScope="" ma:versionID="31bd99aadc303dccea8d8d350e539efe">
  <xsd:schema xmlns:xsd="http://www.w3.org/2001/XMLSchema" xmlns:xs="http://www.w3.org/2001/XMLSchema" xmlns:p="http://schemas.microsoft.com/office/2006/metadata/properties" xmlns:ns2="cc3beb75-b767-422f-9260-73e8917d2fc9" xmlns:ns3="228abf27-fa0c-4dca-b676-95a708db47fd" targetNamespace="http://schemas.microsoft.com/office/2006/metadata/properties" ma:root="true" ma:fieldsID="d6d959b7f0f6c56e805fd70b39734cce" ns2:_="" ns3:_="">
    <xsd:import namespace="cc3beb75-b767-422f-9260-73e8917d2fc9"/>
    <xsd:import namespace="228abf27-fa0c-4dca-b676-95a708db47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3beb75-b767-422f-9260-73e8917d2f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8abf27-fa0c-4dca-b676-95a708db47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671111f6-4a3d-4f52-b879-d6951e5b8a6b" ContentTypeId="0x0101" PreviousValue="false"/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A12401-FF45-4036-B688-085710E79173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34D153AB-5520-4B97-B8CD-8A8953981B29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0949FBC-E4BA-4F06-B59C-32A16A5858D2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5EDAEE70-99EF-4BCE-933D-FDCCFBC95798}"/>
</file>

<file path=customXml/itemProps5.xml><?xml version="1.0" encoding="utf-8"?>
<ds:datastoreItem xmlns:ds="http://schemas.openxmlformats.org/officeDocument/2006/customXml" ds:itemID="{3C323136-1CD8-42D7-BFA0-ECF5E5EF22E1}"/>
</file>

<file path=customXml/itemProps6.xml><?xml version="1.0" encoding="utf-8"?>
<ds:datastoreItem xmlns:ds="http://schemas.openxmlformats.org/officeDocument/2006/customXml" ds:itemID="{BA378EF4-C58A-4109-9BCF-422179120660}"/>
</file>

<file path=customXml/itemProps7.xml><?xml version="1.0" encoding="utf-8"?>
<ds:datastoreItem xmlns:ds="http://schemas.openxmlformats.org/officeDocument/2006/customXml" ds:itemID="{A695CCA5-8D1D-4B42-AC80-19E8DB3FEA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Input Original x</vt:lpstr>
      <vt:lpstr>Input Financials</vt:lpstr>
      <vt:lpstr>Input SEO Hugo Carter</vt:lpstr>
      <vt:lpstr>Input SEO Silent Windows</vt:lpstr>
      <vt:lpstr>Silent Windows SEO 1 year chart</vt:lpstr>
      <vt:lpstr>Hugo Carter SEO 1 year chart</vt:lpstr>
      <vt:lpstr>SEO 3 Year Charts</vt:lpstr>
      <vt:lpstr>Financial 1 Year Chart</vt:lpstr>
      <vt:lpstr>SEO Graph Data</vt:lpstr>
      <vt:lpstr>Financial 3 Year Charts</vt:lpstr>
      <vt:lpstr>3 yr Graph Data</vt:lpstr>
      <vt:lpstr>1 yr Graph Data</vt:lpstr>
      <vt:lpstr>Dashboard</vt:lpstr>
      <vt:lpstr>Data Sheet</vt:lpstr>
      <vt:lpstr>Sales_options</vt:lpstr>
      <vt:lpstr>SEO_options</vt:lpstr>
      <vt:lpstr>Year_to_date</vt:lpstr>
      <vt:lpstr>Years</vt:lpstr>
      <vt:lpstr>Years_2018_onwards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Selwyn</dc:creator>
  <cp:lastModifiedBy>Kaps</cp:lastModifiedBy>
  <cp:lastPrinted>2017-09-07T15:58:49Z</cp:lastPrinted>
  <dcterms:created xsi:type="dcterms:W3CDTF">2014-08-07T09:10:16Z</dcterms:created>
  <dcterms:modified xsi:type="dcterms:W3CDTF">2019-05-01T15:07:55Z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0x01010066AE24E413B06B4A916414313FC9F319</vt:lpwstr>
  </property>
</Properties>
</file>